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'Sheet1'!$A$1:$W$65</definedName>
  </definedNames>
  <calcPr fullCalcOnLoad="1"/>
</workbook>
</file>

<file path=xl/sharedStrings.xml><?xml version="1.0" encoding="utf-8"?>
<sst xmlns="http://schemas.openxmlformats.org/spreadsheetml/2006/main" count="105" uniqueCount="50">
  <si>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</si>
  <si>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</si>
  <si>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</si>
  <si>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</si>
  <si>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</si>
  <si>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</si>
  <si>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</si>
  <si>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</si>
  <si>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</si>
  <si>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</si>
  <si>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</si>
  <si>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</si>
  <si>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</si>
  <si>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</si>
  <si>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</si>
  <si>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</si>
  <si>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</si>
  <si>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</si>
  <si>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</si>
  <si>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revenue at 100% occupancy</t>
  </si>
  <si>
    <t>total monthly revenue</t>
  </si>
  <si>
    <t>total annual revenue</t>
  </si>
  <si>
    <t>revenue under rates in effect as of Sept. '99</t>
  </si>
  <si>
    <t>Berth Revenue Estimate for Berkeley Marina</t>
  </si>
  <si>
    <t>progressive rate adjustment for size</t>
  </si>
  <si>
    <t>progressive rate adjustment for unmetered power</t>
  </si>
  <si>
    <t>unmetered power?   (1=yes)</t>
  </si>
  <si>
    <t xml:space="preserve"> total number of berths</t>
  </si>
  <si>
    <t xml:space="preserve"> adjustment for double finger</t>
  </si>
  <si>
    <t xml:space="preserve"> adjustment for upwind</t>
  </si>
  <si>
    <t xml:space="preserve"> base rate</t>
  </si>
  <si>
    <t>dock box? (1=yes)</t>
  </si>
  <si>
    <t>no. of upwind single-finger</t>
  </si>
  <si>
    <t>no. of upwind double-finger</t>
  </si>
  <si>
    <t>no. of downwind single-finger</t>
  </si>
  <si>
    <t>no. of downwind double-finger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</si>
  <si>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</si>
  <si>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</si>
  <si>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</si>
  <si>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</si>
  <si>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</si>
  <si>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 xml:space="preserve"> adjustment for extra-wide berth</t>
  </si>
  <si>
    <t>(excluding skiffs, dry storage, and other misc. revenue)</t>
  </si>
  <si>
    <t xml:space="preserve"> total number of berths 30 ft or less</t>
  </si>
  <si>
    <t>revenue increase over present, 100% occupancy</t>
  </si>
  <si>
    <t>credit for no dock box</t>
  </si>
  <si>
    <t>average % revenue increase for this size berth on this dock</t>
  </si>
  <si>
    <t>based on December 8 1999 Waterfront Commission Proposal</t>
  </si>
  <si>
    <t>Modified by allowing a credit for no dock box,</t>
  </si>
  <si>
    <t>and base rate increased by $0.10 to $4.70.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</si>
</sst>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textRotation="90" wrapText="1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9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9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2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workbookViewId="0" topLeftCell="A1">
      <selection activeCell="N1" sqref="N1"/>
    </sheetView>
  </sheetViews>
  <sheetFormatPr defaultColWidth="9.140625" defaultRowHeight="12.75"/>
  <cols>
    <col min="1" max="1" width="5.140625" style="0" customWidth="1"/>
    <col min="2" max="2" width="3.7109375" style="0" customWidth="1"/>
    <col min="3" max="3" width="5.28125" style="0" customWidth="1"/>
    <col min="4" max="4" width="3.7109375" style="0" customWidth="1"/>
    <col min="5" max="6" width="5.00390625" style="0" customWidth="1"/>
    <col min="7" max="7" width="4.28125" style="0" customWidth="1"/>
    <col min="8" max="10" width="3.7109375" style="0" customWidth="1"/>
    <col min="11" max="12" width="5.7109375" style="0" customWidth="1"/>
    <col min="13" max="13" width="3.421875" style="0" customWidth="1"/>
    <col min="14" max="17" width="5.7109375" style="0" customWidth="1"/>
    <col min="18" max="18" width="2.421875" style="0" customWidth="1"/>
    <col min="19" max="19" width="11.7109375" style="0" customWidth="1"/>
    <col min="20" max="20" width="3.00390625" style="0" customWidth="1"/>
    <col min="21" max="21" width="11.7109375" style="0" customWidth="1"/>
    <col min="22" max="22" width="2.8515625" style="0" customWidth="1"/>
    <col min="23" max="23" width="9.28125" style="0" customWidth="1"/>
  </cols>
  <sheetData>
    <row r="1" spans="1:21" ht="12.75">
      <c r="A1" s="2"/>
      <c r="B1" s="2"/>
      <c r="C1" s="2" t="s">
        <v>0</v>
      </c>
      <c r="D1" s="2"/>
      <c r="E1" s="3">
        <v>4.7</v>
      </c>
      <c r="F1" s="2" t="s">
        <v>30</v>
      </c>
      <c r="G1" s="2"/>
      <c r="H1" s="2"/>
      <c r="I1" s="2"/>
      <c r="J1" s="2"/>
      <c r="K1" s="2"/>
      <c r="L1" s="2"/>
      <c r="M1" s="2"/>
      <c r="N1" s="2" t="s">
        <v>23</v>
      </c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3">
        <v>0.2</v>
      </c>
      <c r="F2" s="2" t="s">
        <v>28</v>
      </c>
      <c r="G2" s="2"/>
      <c r="H2" s="2"/>
      <c r="I2" s="2"/>
      <c r="J2" s="2"/>
      <c r="K2" s="2"/>
      <c r="L2" s="2"/>
      <c r="M2" s="2"/>
      <c r="N2" s="2" t="s">
        <v>47</v>
      </c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2"/>
      <c r="C3" s="2"/>
      <c r="D3" s="2"/>
      <c r="E3" s="3">
        <v>0.2</v>
      </c>
      <c r="F3" s="2" t="s">
        <v>29</v>
      </c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</row>
    <row r="4" spans="1:21" ht="12.75" customHeight="1">
      <c r="A4" s="2"/>
      <c r="B4" s="2"/>
      <c r="C4" s="2"/>
      <c r="D4" s="2"/>
      <c r="E4" s="3">
        <v>5</v>
      </c>
      <c r="F4" s="2" t="s">
        <v>45</v>
      </c>
      <c r="G4" s="2"/>
      <c r="H4" s="2"/>
      <c r="I4" s="2"/>
      <c r="J4" s="2"/>
      <c r="K4" s="2"/>
      <c r="L4" s="2"/>
      <c r="M4" s="2"/>
      <c r="N4" s="2" t="s">
        <v>49</v>
      </c>
      <c r="O4" s="2"/>
      <c r="P4" s="2"/>
      <c r="Q4" s="2"/>
      <c r="R4" s="2"/>
      <c r="S4" s="2"/>
      <c r="T4" s="2"/>
      <c r="U4" s="2"/>
    </row>
    <row r="5" spans="1:21" ht="12.75" customHeight="1">
      <c r="A5" s="2"/>
      <c r="B5" s="2"/>
      <c r="C5" s="2"/>
      <c r="D5" s="2"/>
      <c r="E5" s="3">
        <v>1.5</v>
      </c>
      <c r="F5" s="2" t="s">
        <v>41</v>
      </c>
      <c r="G5" s="2"/>
      <c r="H5" s="2"/>
      <c r="I5" s="2"/>
      <c r="J5" s="2"/>
      <c r="K5" s="2"/>
      <c r="L5" s="2"/>
      <c r="M5" s="2"/>
      <c r="N5" s="2" t="s">
        <v>42</v>
      </c>
      <c r="O5" s="2"/>
      <c r="P5" s="2"/>
      <c r="Q5" s="2"/>
      <c r="R5" s="2"/>
      <c r="S5" s="2"/>
      <c r="T5" s="2"/>
      <c r="U5" s="2"/>
    </row>
    <row r="6" spans="1:21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ht="198.75" customHeight="1">
      <c r="A7" s="26" t="s">
        <v>1</v>
      </c>
      <c r="B7" s="27" t="s">
        <v>2</v>
      </c>
      <c r="C7" s="26" t="s">
        <v>18</v>
      </c>
      <c r="D7" s="26" t="s">
        <v>34</v>
      </c>
      <c r="E7" s="26" t="s">
        <v>32</v>
      </c>
      <c r="F7" s="26" t="s">
        <v>35</v>
      </c>
      <c r="G7" s="26" t="s">
        <v>33</v>
      </c>
      <c r="H7" s="26" t="s">
        <v>26</v>
      </c>
      <c r="I7" s="26" t="s">
        <v>31</v>
      </c>
      <c r="J7" s="26" t="s">
        <v>36</v>
      </c>
      <c r="K7" s="26" t="s">
        <v>24</v>
      </c>
      <c r="L7" s="26" t="s">
        <v>25</v>
      </c>
      <c r="M7" s="5"/>
      <c r="N7" s="26" t="s">
        <v>37</v>
      </c>
      <c r="O7" s="26" t="s">
        <v>38</v>
      </c>
      <c r="P7" s="26" t="s">
        <v>39</v>
      </c>
      <c r="Q7" s="26" t="s">
        <v>40</v>
      </c>
      <c r="R7" s="5"/>
      <c r="S7" s="26" t="s">
        <v>19</v>
      </c>
      <c r="T7" s="5"/>
      <c r="U7" s="26" t="s">
        <v>22</v>
      </c>
      <c r="W7" s="26" t="s">
        <v>46</v>
      </c>
    </row>
    <row r="8" spans="1:23" ht="12.75">
      <c r="A8" s="7" t="s">
        <v>4</v>
      </c>
      <c r="B8" s="7">
        <v>20</v>
      </c>
      <c r="C8" s="18">
        <f>+D8+E8+F8+G8</f>
        <v>62</v>
      </c>
      <c r="D8" s="21">
        <v>31</v>
      </c>
      <c r="E8" s="22">
        <v>31</v>
      </c>
      <c r="F8" s="22">
        <v>0</v>
      </c>
      <c r="G8" s="23">
        <v>0</v>
      </c>
      <c r="H8" s="20">
        <v>1</v>
      </c>
      <c r="I8" s="7">
        <v>0</v>
      </c>
      <c r="J8" s="7">
        <v>0</v>
      </c>
      <c r="K8" s="8">
        <v>0</v>
      </c>
      <c r="L8" s="8">
        <v>0</v>
      </c>
      <c r="M8" s="6"/>
      <c r="N8" s="6">
        <f aca="true" t="shared" si="0" ref="N8:N39">+$E$1+K8+L8*H8</f>
        <v>4.7</v>
      </c>
      <c r="O8" s="6">
        <f aca="true" t="shared" si="1" ref="O8:O39">+$E$1+K8+L8*H8+$E$2</f>
        <v>4.9</v>
      </c>
      <c r="P8" s="6">
        <f aca="true" t="shared" si="2" ref="P8:P39">+$E$1+K8+L8*H8+$E$3</f>
        <v>4.9</v>
      </c>
      <c r="Q8" s="6">
        <f aca="true" t="shared" si="3" ref="Q8:Q39">+$E$1+K8+L8*H8+$E$2+$E$3</f>
        <v>5.1000000000000005</v>
      </c>
      <c r="R8" s="13"/>
      <c r="S8" s="6">
        <f>+B8*(D8*N8+E8*O8+F8*P8+G8*Q8)+H8*L8*B8*C8-C8*$E$4+(I8)*C8*$E$4+J8*B8*C8*$E$5</f>
        <v>5642</v>
      </c>
      <c r="T8" s="6"/>
      <c r="U8" s="6">
        <f>+B8*((D8+E8)*5.05+(F8+G8)*5.1)+J8*B8*0.3</f>
        <v>6261.999999999999</v>
      </c>
      <c r="V8" s="1"/>
      <c r="W8" s="33">
        <f>+(S8-U8)/U8</f>
        <v>-0.09900990099009888</v>
      </c>
    </row>
    <row r="9" spans="1:23" ht="12.75">
      <c r="A9" s="7" t="s">
        <v>12</v>
      </c>
      <c r="B9" s="7">
        <v>20</v>
      </c>
      <c r="C9" s="18">
        <f aca="true" t="shared" si="4" ref="C9:C20">+D9+E9+F9+G9</f>
        <v>1</v>
      </c>
      <c r="D9" s="21">
        <v>1</v>
      </c>
      <c r="E9" s="22">
        <v>0</v>
      </c>
      <c r="F9" s="22">
        <v>0</v>
      </c>
      <c r="G9" s="23">
        <v>0</v>
      </c>
      <c r="H9" s="20">
        <v>1</v>
      </c>
      <c r="I9" s="7">
        <v>1</v>
      </c>
      <c r="J9" s="7">
        <v>0</v>
      </c>
      <c r="K9" s="8">
        <v>0</v>
      </c>
      <c r="L9" s="8">
        <v>0</v>
      </c>
      <c r="M9" s="6"/>
      <c r="N9" s="6">
        <f t="shared" si="0"/>
        <v>4.7</v>
      </c>
      <c r="O9" s="6">
        <f t="shared" si="1"/>
        <v>4.9</v>
      </c>
      <c r="P9" s="6">
        <f t="shared" si="2"/>
        <v>4.9</v>
      </c>
      <c r="Q9" s="6">
        <f t="shared" si="3"/>
        <v>5.1000000000000005</v>
      </c>
      <c r="R9" s="6"/>
      <c r="S9" s="6">
        <f aca="true" t="shared" si="5" ref="S9:S59">+B9*(D9*N9+E9*O9+F9*P9+G9*Q9)+H9*L9*B9*C9-C9*$E$4+(I9)*C9*$E$4+J9*B9*C9*$E$5</f>
        <v>94</v>
      </c>
      <c r="T9" s="6"/>
      <c r="U9" s="6">
        <f>+B9*((D9+E9)*5.05+(F9+G9)*5.1)+J9*B9*0.3</f>
        <v>101</v>
      </c>
      <c r="V9" s="1"/>
      <c r="W9" s="33">
        <f aca="true" t="shared" si="6" ref="W9:W59">+(S9-U9)/U9</f>
        <v>-0.06930693069306931</v>
      </c>
    </row>
    <row r="10" spans="1:23" ht="12.75">
      <c r="A10" s="7" t="s">
        <v>17</v>
      </c>
      <c r="B10" s="7">
        <v>20</v>
      </c>
      <c r="C10" s="18">
        <f>+D10+E10+F10+G10</f>
        <v>11</v>
      </c>
      <c r="D10" s="21">
        <v>5</v>
      </c>
      <c r="E10" s="22">
        <v>0</v>
      </c>
      <c r="F10" s="22">
        <v>6</v>
      </c>
      <c r="G10" s="23">
        <v>0</v>
      </c>
      <c r="H10" s="20">
        <v>1</v>
      </c>
      <c r="I10" s="7">
        <v>1</v>
      </c>
      <c r="J10" s="7">
        <v>0</v>
      </c>
      <c r="K10" s="8">
        <v>0</v>
      </c>
      <c r="L10" s="8">
        <v>0</v>
      </c>
      <c r="M10" s="6"/>
      <c r="N10" s="6">
        <f t="shared" si="0"/>
        <v>4.7</v>
      </c>
      <c r="O10" s="6">
        <f t="shared" si="1"/>
        <v>4.9</v>
      </c>
      <c r="P10" s="6">
        <f t="shared" si="2"/>
        <v>4.9</v>
      </c>
      <c r="Q10" s="6">
        <f t="shared" si="3"/>
        <v>5.1000000000000005</v>
      </c>
      <c r="R10" s="6"/>
      <c r="S10" s="6">
        <f t="shared" si="5"/>
        <v>1058</v>
      </c>
      <c r="T10" s="6"/>
      <c r="U10" s="6">
        <f>+B10*((D10+E10)*5.05+(F10+G10)*5.1)+J10*B10*0.3</f>
        <v>1117</v>
      </c>
      <c r="V10" s="1"/>
      <c r="W10" s="33">
        <f t="shared" si="6"/>
        <v>-0.052820053715308866</v>
      </c>
    </row>
    <row r="11" spans="1:23" ht="12.75">
      <c r="A11" s="7" t="s">
        <v>9</v>
      </c>
      <c r="B11" s="7">
        <v>22</v>
      </c>
      <c r="C11" s="18">
        <f t="shared" si="4"/>
        <v>24</v>
      </c>
      <c r="D11" s="21">
        <v>6</v>
      </c>
      <c r="E11" s="22">
        <v>7</v>
      </c>
      <c r="F11" s="22">
        <v>6</v>
      </c>
      <c r="G11" s="23">
        <v>5</v>
      </c>
      <c r="H11" s="20">
        <v>1</v>
      </c>
      <c r="I11" s="7">
        <v>1</v>
      </c>
      <c r="J11" s="7">
        <v>0</v>
      </c>
      <c r="K11" s="8">
        <v>0.1</v>
      </c>
      <c r="L11" s="8">
        <v>0.1</v>
      </c>
      <c r="M11" s="6"/>
      <c r="N11" s="6">
        <f t="shared" si="0"/>
        <v>4.8999999999999995</v>
      </c>
      <c r="O11" s="6">
        <f t="shared" si="1"/>
        <v>5.1</v>
      </c>
      <c r="P11" s="6">
        <f t="shared" si="2"/>
        <v>5.1</v>
      </c>
      <c r="Q11" s="6">
        <f t="shared" si="3"/>
        <v>5.3</v>
      </c>
      <c r="R11" s="6"/>
      <c r="S11" s="6">
        <f t="shared" si="5"/>
        <v>2741.2</v>
      </c>
      <c r="T11" s="6"/>
      <c r="U11" s="6">
        <f>+B11*((D11+E11)*4.8+(F11+G11)*4.8)+J11*B11*0.3</f>
        <v>2534.3999999999996</v>
      </c>
      <c r="V11" s="1"/>
      <c r="W11" s="33">
        <f t="shared" si="6"/>
        <v>0.08159722222222231</v>
      </c>
    </row>
    <row r="12" spans="1:23" ht="12.75">
      <c r="A12" s="7" t="s">
        <v>15</v>
      </c>
      <c r="B12" s="7">
        <v>22</v>
      </c>
      <c r="C12" s="18">
        <f>+D12+E12+F12+G12</f>
        <v>2</v>
      </c>
      <c r="D12" s="21">
        <v>0</v>
      </c>
      <c r="E12" s="22">
        <v>0</v>
      </c>
      <c r="F12" s="22">
        <v>2</v>
      </c>
      <c r="G12" s="23">
        <v>0</v>
      </c>
      <c r="H12" s="20">
        <v>1</v>
      </c>
      <c r="I12" s="7">
        <v>1</v>
      </c>
      <c r="J12" s="7">
        <v>0</v>
      </c>
      <c r="K12" s="8">
        <v>0.1</v>
      </c>
      <c r="L12" s="8">
        <v>0.1</v>
      </c>
      <c r="M12" s="6"/>
      <c r="N12" s="6">
        <f t="shared" si="0"/>
        <v>4.8999999999999995</v>
      </c>
      <c r="O12" s="6">
        <f t="shared" si="1"/>
        <v>5.1</v>
      </c>
      <c r="P12" s="6">
        <f t="shared" si="2"/>
        <v>5.1</v>
      </c>
      <c r="Q12" s="6">
        <f t="shared" si="3"/>
        <v>5.3</v>
      </c>
      <c r="R12" s="6"/>
      <c r="S12" s="6">
        <f t="shared" si="5"/>
        <v>228.79999999999998</v>
      </c>
      <c r="T12" s="6"/>
      <c r="U12" s="6">
        <f>+B12*((D12+E12)*5.05+(F12+G12)*5.1)+J12*B12*0.3</f>
        <v>224.39999999999998</v>
      </c>
      <c r="V12" s="1"/>
      <c r="W12" s="33">
        <f t="shared" si="6"/>
        <v>0.01960784313725493</v>
      </c>
    </row>
    <row r="13" spans="1:23" ht="12.75">
      <c r="A13" s="7" t="s">
        <v>12</v>
      </c>
      <c r="B13" s="7">
        <v>23</v>
      </c>
      <c r="C13" s="18">
        <f t="shared" si="4"/>
        <v>1</v>
      </c>
      <c r="D13" s="21">
        <v>1</v>
      </c>
      <c r="E13" s="22">
        <v>0</v>
      </c>
      <c r="F13" s="22">
        <v>0</v>
      </c>
      <c r="G13" s="23">
        <v>0</v>
      </c>
      <c r="H13" s="20">
        <v>1</v>
      </c>
      <c r="I13" s="7">
        <v>1</v>
      </c>
      <c r="J13" s="7">
        <v>0</v>
      </c>
      <c r="K13" s="8">
        <v>0.1</v>
      </c>
      <c r="L13" s="8">
        <v>0.1</v>
      </c>
      <c r="M13" s="6"/>
      <c r="N13" s="6">
        <f t="shared" si="0"/>
        <v>4.8999999999999995</v>
      </c>
      <c r="O13" s="6">
        <f t="shared" si="1"/>
        <v>5.1</v>
      </c>
      <c r="P13" s="6">
        <f t="shared" si="2"/>
        <v>5.1</v>
      </c>
      <c r="Q13" s="6">
        <f t="shared" si="3"/>
        <v>5.3</v>
      </c>
      <c r="R13" s="6"/>
      <c r="S13" s="6">
        <f t="shared" si="5"/>
        <v>114.99999999999999</v>
      </c>
      <c r="T13" s="6"/>
      <c r="U13" s="6">
        <f aca="true" t="shared" si="7" ref="U13:U56">+B13*((D13+E13)*5.05+(F13+G13)*5.1)+J13*B13*0.3</f>
        <v>116.14999999999999</v>
      </c>
      <c r="V13" s="1"/>
      <c r="W13" s="33">
        <f t="shared" si="6"/>
        <v>-0.009900990099009951</v>
      </c>
    </row>
    <row r="14" spans="1:23" ht="12.75">
      <c r="A14" s="7" t="s">
        <v>5</v>
      </c>
      <c r="B14" s="7">
        <v>24</v>
      </c>
      <c r="C14" s="18">
        <f t="shared" si="4"/>
        <v>27</v>
      </c>
      <c r="D14" s="21">
        <v>27</v>
      </c>
      <c r="E14" s="22">
        <v>0</v>
      </c>
      <c r="F14" s="22">
        <v>0</v>
      </c>
      <c r="G14" s="23">
        <v>0</v>
      </c>
      <c r="H14" s="20">
        <v>1</v>
      </c>
      <c r="I14" s="7">
        <v>0</v>
      </c>
      <c r="J14" s="7">
        <v>0</v>
      </c>
      <c r="K14" s="8">
        <v>0.1</v>
      </c>
      <c r="L14" s="8">
        <v>0.1</v>
      </c>
      <c r="M14" s="6"/>
      <c r="N14" s="6">
        <f t="shared" si="0"/>
        <v>4.8999999999999995</v>
      </c>
      <c r="O14" s="6">
        <f t="shared" si="1"/>
        <v>5.1</v>
      </c>
      <c r="P14" s="6">
        <f t="shared" si="2"/>
        <v>5.1</v>
      </c>
      <c r="Q14" s="6">
        <f t="shared" si="3"/>
        <v>5.3</v>
      </c>
      <c r="R14" s="6"/>
      <c r="S14" s="6">
        <f t="shared" si="5"/>
        <v>3105</v>
      </c>
      <c r="T14" s="6"/>
      <c r="U14" s="6">
        <f t="shared" si="7"/>
        <v>3272.3999999999996</v>
      </c>
      <c r="V14" s="1"/>
      <c r="W14" s="33">
        <f t="shared" si="6"/>
        <v>-0.05115511551155105</v>
      </c>
    </row>
    <row r="15" spans="1:23" ht="12.75">
      <c r="A15" s="7" t="s">
        <v>9</v>
      </c>
      <c r="B15" s="7">
        <v>24</v>
      </c>
      <c r="C15" s="18">
        <f t="shared" si="4"/>
        <v>22</v>
      </c>
      <c r="D15" s="21">
        <v>5</v>
      </c>
      <c r="E15" s="22">
        <v>5</v>
      </c>
      <c r="F15" s="22">
        <v>6</v>
      </c>
      <c r="G15" s="23">
        <v>6</v>
      </c>
      <c r="H15" s="20">
        <v>1</v>
      </c>
      <c r="I15" s="7">
        <v>1</v>
      </c>
      <c r="J15" s="7">
        <v>0</v>
      </c>
      <c r="K15" s="8">
        <v>0.1</v>
      </c>
      <c r="L15" s="8">
        <v>0.1</v>
      </c>
      <c r="M15" s="6"/>
      <c r="N15" s="6">
        <f t="shared" si="0"/>
        <v>4.8999999999999995</v>
      </c>
      <c r="O15" s="6">
        <f t="shared" si="1"/>
        <v>5.1</v>
      </c>
      <c r="P15" s="6">
        <f t="shared" si="2"/>
        <v>5.1</v>
      </c>
      <c r="Q15" s="6">
        <f t="shared" si="3"/>
        <v>5.3</v>
      </c>
      <c r="R15" s="6"/>
      <c r="S15" s="6">
        <f t="shared" si="5"/>
        <v>2750.4</v>
      </c>
      <c r="T15" s="6"/>
      <c r="U15" s="6">
        <f>+B15*((D15+E15)*4.8+(F15+G15)*4.8)+J15*B15*0.3</f>
        <v>2534.3999999999996</v>
      </c>
      <c r="V15" s="1"/>
      <c r="W15" s="33">
        <f t="shared" si="6"/>
        <v>0.08522727272727292</v>
      </c>
    </row>
    <row r="16" spans="1:23" ht="12.75">
      <c r="A16" s="7" t="s">
        <v>12</v>
      </c>
      <c r="B16" s="7">
        <v>24</v>
      </c>
      <c r="C16" s="18">
        <f t="shared" si="4"/>
        <v>36</v>
      </c>
      <c r="D16" s="21">
        <v>7</v>
      </c>
      <c r="E16" s="22">
        <v>21</v>
      </c>
      <c r="F16" s="22">
        <v>5</v>
      </c>
      <c r="G16" s="23">
        <v>3</v>
      </c>
      <c r="H16" s="20">
        <v>1</v>
      </c>
      <c r="I16" s="7">
        <v>1</v>
      </c>
      <c r="J16" s="7">
        <v>0</v>
      </c>
      <c r="K16" s="8">
        <v>0.1</v>
      </c>
      <c r="L16" s="8">
        <v>0.1</v>
      </c>
      <c r="M16" s="6"/>
      <c r="N16" s="6">
        <f t="shared" si="0"/>
        <v>4.8999999999999995</v>
      </c>
      <c r="O16" s="6">
        <f t="shared" si="1"/>
        <v>5.1</v>
      </c>
      <c r="P16" s="6">
        <f t="shared" si="2"/>
        <v>5.1</v>
      </c>
      <c r="Q16" s="6">
        <f t="shared" si="3"/>
        <v>5.3</v>
      </c>
      <c r="R16" s="6"/>
      <c r="S16" s="6">
        <f t="shared" si="5"/>
        <v>4473.599999999999</v>
      </c>
      <c r="T16" s="6"/>
      <c r="U16" s="6">
        <f t="shared" si="7"/>
        <v>4372.799999999999</v>
      </c>
      <c r="V16" s="1"/>
      <c r="W16" s="33">
        <f t="shared" si="6"/>
        <v>0.023051591657519254</v>
      </c>
    </row>
    <row r="17" spans="1:23" ht="12.75">
      <c r="A17" s="7" t="s">
        <v>14</v>
      </c>
      <c r="B17" s="7">
        <v>24</v>
      </c>
      <c r="C17" s="18">
        <f t="shared" si="4"/>
        <v>1</v>
      </c>
      <c r="D17" s="21">
        <v>0</v>
      </c>
      <c r="E17" s="22">
        <v>0</v>
      </c>
      <c r="F17" s="22">
        <v>1</v>
      </c>
      <c r="G17" s="23">
        <v>0</v>
      </c>
      <c r="H17" s="20">
        <v>1</v>
      </c>
      <c r="I17" s="7">
        <v>1</v>
      </c>
      <c r="J17" s="7">
        <v>0</v>
      </c>
      <c r="K17" s="8">
        <v>0.1</v>
      </c>
      <c r="L17" s="8">
        <v>0.1</v>
      </c>
      <c r="M17" s="6"/>
      <c r="N17" s="6">
        <f t="shared" si="0"/>
        <v>4.8999999999999995</v>
      </c>
      <c r="O17" s="6">
        <f t="shared" si="1"/>
        <v>5.1</v>
      </c>
      <c r="P17" s="6">
        <f t="shared" si="2"/>
        <v>5.1</v>
      </c>
      <c r="Q17" s="6">
        <f t="shared" si="3"/>
        <v>5.3</v>
      </c>
      <c r="R17" s="6"/>
      <c r="S17" s="6">
        <f t="shared" si="5"/>
        <v>124.8</v>
      </c>
      <c r="T17" s="6"/>
      <c r="U17" s="6">
        <f t="shared" si="7"/>
        <v>122.39999999999999</v>
      </c>
      <c r="V17" s="1"/>
      <c r="W17" s="33">
        <f t="shared" si="6"/>
        <v>0.01960784313725495</v>
      </c>
    </row>
    <row r="18" spans="1:23" ht="12.75">
      <c r="A18" s="7" t="s">
        <v>17</v>
      </c>
      <c r="B18" s="7">
        <v>24</v>
      </c>
      <c r="C18" s="18">
        <f t="shared" si="4"/>
        <v>1</v>
      </c>
      <c r="D18" s="21">
        <v>0</v>
      </c>
      <c r="E18" s="22">
        <v>0</v>
      </c>
      <c r="F18" s="22">
        <v>1</v>
      </c>
      <c r="G18" s="23">
        <v>0</v>
      </c>
      <c r="H18" s="20">
        <v>1</v>
      </c>
      <c r="I18" s="7">
        <v>1</v>
      </c>
      <c r="J18" s="7">
        <v>0</v>
      </c>
      <c r="K18" s="8">
        <v>0.1</v>
      </c>
      <c r="L18" s="8">
        <v>0.1</v>
      </c>
      <c r="M18" s="6"/>
      <c r="N18" s="6">
        <f t="shared" si="0"/>
        <v>4.8999999999999995</v>
      </c>
      <c r="O18" s="6">
        <f t="shared" si="1"/>
        <v>5.1</v>
      </c>
      <c r="P18" s="6">
        <f t="shared" si="2"/>
        <v>5.1</v>
      </c>
      <c r="Q18" s="6">
        <f t="shared" si="3"/>
        <v>5.3</v>
      </c>
      <c r="R18" s="6"/>
      <c r="S18" s="6">
        <f t="shared" si="5"/>
        <v>124.8</v>
      </c>
      <c r="T18" s="6"/>
      <c r="U18" s="6">
        <f t="shared" si="7"/>
        <v>122.39999999999999</v>
      </c>
      <c r="V18" s="1"/>
      <c r="W18" s="33">
        <f t="shared" si="6"/>
        <v>0.01960784313725495</v>
      </c>
    </row>
    <row r="19" spans="1:23" ht="12.75">
      <c r="A19" s="7" t="s">
        <v>12</v>
      </c>
      <c r="B19" s="7">
        <v>25</v>
      </c>
      <c r="C19" s="18">
        <f t="shared" si="4"/>
        <v>64</v>
      </c>
      <c r="D19" s="21">
        <v>19</v>
      </c>
      <c r="E19" s="22">
        <v>33</v>
      </c>
      <c r="F19" s="22">
        <v>10</v>
      </c>
      <c r="G19" s="23">
        <v>2</v>
      </c>
      <c r="H19" s="20">
        <v>1</v>
      </c>
      <c r="I19" s="7">
        <v>1</v>
      </c>
      <c r="J19" s="7">
        <v>0</v>
      </c>
      <c r="K19" s="8">
        <v>0.2</v>
      </c>
      <c r="L19" s="8">
        <v>0.2</v>
      </c>
      <c r="M19" s="6"/>
      <c r="N19" s="6">
        <f t="shared" si="0"/>
        <v>5.1000000000000005</v>
      </c>
      <c r="O19" s="6">
        <f t="shared" si="1"/>
        <v>5.300000000000001</v>
      </c>
      <c r="P19" s="6">
        <f t="shared" si="2"/>
        <v>5.300000000000001</v>
      </c>
      <c r="Q19" s="6">
        <f t="shared" si="3"/>
        <v>5.500000000000001</v>
      </c>
      <c r="R19" s="6"/>
      <c r="S19" s="6">
        <f t="shared" si="5"/>
        <v>8715.000000000002</v>
      </c>
      <c r="T19" s="6"/>
      <c r="U19" s="6">
        <f t="shared" si="7"/>
        <v>8094.999999999999</v>
      </c>
      <c r="V19" s="1"/>
      <c r="W19" s="33">
        <f t="shared" si="6"/>
        <v>0.07659048795552845</v>
      </c>
    </row>
    <row r="20" spans="1:23" ht="12.75">
      <c r="A20" s="7" t="s">
        <v>15</v>
      </c>
      <c r="B20" s="7">
        <v>25</v>
      </c>
      <c r="C20" s="18">
        <f t="shared" si="4"/>
        <v>1</v>
      </c>
      <c r="D20" s="21">
        <v>1</v>
      </c>
      <c r="E20" s="22">
        <v>0</v>
      </c>
      <c r="F20" s="22">
        <v>0</v>
      </c>
      <c r="G20" s="23">
        <v>0</v>
      </c>
      <c r="H20" s="20">
        <v>1</v>
      </c>
      <c r="I20" s="7">
        <v>1</v>
      </c>
      <c r="J20" s="7">
        <v>0</v>
      </c>
      <c r="K20" s="8">
        <v>0.2</v>
      </c>
      <c r="L20" s="8">
        <v>0.2</v>
      </c>
      <c r="M20" s="6"/>
      <c r="N20" s="6">
        <f t="shared" si="0"/>
        <v>5.1000000000000005</v>
      </c>
      <c r="O20" s="6">
        <f t="shared" si="1"/>
        <v>5.300000000000001</v>
      </c>
      <c r="P20" s="6">
        <f t="shared" si="2"/>
        <v>5.300000000000001</v>
      </c>
      <c r="Q20" s="6">
        <f t="shared" si="3"/>
        <v>5.500000000000001</v>
      </c>
      <c r="R20" s="6"/>
      <c r="S20" s="6">
        <f t="shared" si="5"/>
        <v>132.5</v>
      </c>
      <c r="T20" s="6"/>
      <c r="U20" s="6">
        <f t="shared" si="7"/>
        <v>126.25</v>
      </c>
      <c r="V20" s="1"/>
      <c r="W20" s="33">
        <f t="shared" si="6"/>
        <v>0.04950495049504951</v>
      </c>
    </row>
    <row r="21" spans="1:23" ht="12.75">
      <c r="A21" s="7" t="s">
        <v>17</v>
      </c>
      <c r="B21" s="7">
        <v>25</v>
      </c>
      <c r="C21" s="18">
        <f aca="true" t="shared" si="8" ref="C21:C59">+D21+E21+F21+G21</f>
        <v>32</v>
      </c>
      <c r="D21" s="21">
        <v>10</v>
      </c>
      <c r="E21" s="22">
        <v>6</v>
      </c>
      <c r="F21" s="22">
        <v>12</v>
      </c>
      <c r="G21" s="23">
        <v>4</v>
      </c>
      <c r="H21" s="20">
        <v>1</v>
      </c>
      <c r="I21" s="7">
        <v>1</v>
      </c>
      <c r="J21" s="7">
        <v>0</v>
      </c>
      <c r="K21" s="8">
        <v>0.2</v>
      </c>
      <c r="L21" s="8">
        <v>0.2</v>
      </c>
      <c r="M21" s="6"/>
      <c r="N21" s="6">
        <f t="shared" si="0"/>
        <v>5.1000000000000005</v>
      </c>
      <c r="O21" s="6">
        <f t="shared" si="1"/>
        <v>5.300000000000001</v>
      </c>
      <c r="P21" s="6">
        <f t="shared" si="2"/>
        <v>5.300000000000001</v>
      </c>
      <c r="Q21" s="6">
        <f t="shared" si="3"/>
        <v>5.500000000000001</v>
      </c>
      <c r="R21" s="6"/>
      <c r="S21" s="6">
        <f t="shared" si="5"/>
        <v>4370.000000000001</v>
      </c>
      <c r="T21" s="6"/>
      <c r="U21" s="6">
        <f t="shared" si="7"/>
        <v>4059.9999999999995</v>
      </c>
      <c r="V21" s="1"/>
      <c r="W21" s="33">
        <f t="shared" si="6"/>
        <v>0.07635467980295602</v>
      </c>
    </row>
    <row r="22" spans="1:23" ht="12.75">
      <c r="A22" s="7" t="s">
        <v>14</v>
      </c>
      <c r="B22" s="7">
        <v>26</v>
      </c>
      <c r="C22" s="18">
        <f t="shared" si="8"/>
        <v>2</v>
      </c>
      <c r="D22" s="21">
        <v>0</v>
      </c>
      <c r="E22" s="22">
        <v>0</v>
      </c>
      <c r="F22" s="22">
        <v>2</v>
      </c>
      <c r="G22" s="23">
        <v>0</v>
      </c>
      <c r="H22" s="20">
        <v>1</v>
      </c>
      <c r="I22" s="7">
        <v>1</v>
      </c>
      <c r="J22" s="7">
        <v>0</v>
      </c>
      <c r="K22" s="8">
        <v>0.2</v>
      </c>
      <c r="L22" s="8">
        <v>0.2</v>
      </c>
      <c r="M22" s="6"/>
      <c r="N22" s="6">
        <f t="shared" si="0"/>
        <v>5.1000000000000005</v>
      </c>
      <c r="O22" s="6">
        <f t="shared" si="1"/>
        <v>5.300000000000001</v>
      </c>
      <c r="P22" s="6">
        <f t="shared" si="2"/>
        <v>5.300000000000001</v>
      </c>
      <c r="Q22" s="6">
        <f t="shared" si="3"/>
        <v>5.500000000000001</v>
      </c>
      <c r="R22" s="6"/>
      <c r="S22" s="6">
        <f t="shared" si="5"/>
        <v>286</v>
      </c>
      <c r="T22" s="6"/>
      <c r="U22" s="6">
        <f t="shared" si="7"/>
        <v>265.2</v>
      </c>
      <c r="V22" s="1"/>
      <c r="W22" s="33">
        <f t="shared" si="6"/>
        <v>0.07843137254901965</v>
      </c>
    </row>
    <row r="23" spans="1:23" ht="12.75">
      <c r="A23" s="7" t="s">
        <v>15</v>
      </c>
      <c r="B23" s="7">
        <v>26</v>
      </c>
      <c r="C23" s="18">
        <f t="shared" si="8"/>
        <v>73</v>
      </c>
      <c r="D23" s="21">
        <v>32</v>
      </c>
      <c r="E23" s="22">
        <v>24</v>
      </c>
      <c r="F23" s="22">
        <v>16</v>
      </c>
      <c r="G23" s="23">
        <v>1</v>
      </c>
      <c r="H23" s="20">
        <v>1</v>
      </c>
      <c r="I23" s="7">
        <v>1</v>
      </c>
      <c r="J23" s="7">
        <v>0</v>
      </c>
      <c r="K23" s="8">
        <v>0.2</v>
      </c>
      <c r="L23" s="8">
        <v>0.2</v>
      </c>
      <c r="M23" s="6"/>
      <c r="N23" s="6">
        <f t="shared" si="0"/>
        <v>5.1000000000000005</v>
      </c>
      <c r="O23" s="6">
        <f t="shared" si="1"/>
        <v>5.300000000000001</v>
      </c>
      <c r="P23" s="6">
        <f t="shared" si="2"/>
        <v>5.300000000000001</v>
      </c>
      <c r="Q23" s="6">
        <f t="shared" si="3"/>
        <v>5.500000000000001</v>
      </c>
      <c r="R23" s="6"/>
      <c r="S23" s="6">
        <f t="shared" si="5"/>
        <v>10277.800000000001</v>
      </c>
      <c r="T23" s="6"/>
      <c r="U23" s="6">
        <f t="shared" si="7"/>
        <v>9607</v>
      </c>
      <c r="V23" s="1"/>
      <c r="W23" s="33">
        <f t="shared" si="6"/>
        <v>0.06982408660351838</v>
      </c>
    </row>
    <row r="24" spans="1:23" ht="12.75">
      <c r="A24" s="7" t="s">
        <v>17</v>
      </c>
      <c r="B24" s="7">
        <v>26</v>
      </c>
      <c r="C24" s="18">
        <f t="shared" si="8"/>
        <v>1</v>
      </c>
      <c r="D24" s="21">
        <v>0</v>
      </c>
      <c r="E24" s="22">
        <v>0</v>
      </c>
      <c r="F24" s="22">
        <v>0</v>
      </c>
      <c r="G24" s="23">
        <v>1</v>
      </c>
      <c r="H24" s="20">
        <v>1</v>
      </c>
      <c r="I24" s="7">
        <v>1</v>
      </c>
      <c r="J24" s="7">
        <v>0</v>
      </c>
      <c r="K24" s="8">
        <v>0.2</v>
      </c>
      <c r="L24" s="8">
        <v>0.2</v>
      </c>
      <c r="M24" s="6"/>
      <c r="N24" s="6">
        <f t="shared" si="0"/>
        <v>5.1000000000000005</v>
      </c>
      <c r="O24" s="6">
        <f t="shared" si="1"/>
        <v>5.300000000000001</v>
      </c>
      <c r="P24" s="6">
        <f t="shared" si="2"/>
        <v>5.300000000000001</v>
      </c>
      <c r="Q24" s="6">
        <f t="shared" si="3"/>
        <v>5.500000000000001</v>
      </c>
      <c r="R24" s="6"/>
      <c r="S24" s="6">
        <f t="shared" si="5"/>
        <v>148.20000000000002</v>
      </c>
      <c r="T24" s="6"/>
      <c r="U24" s="6">
        <f t="shared" si="7"/>
        <v>132.6</v>
      </c>
      <c r="V24" s="1"/>
      <c r="W24" s="33">
        <f t="shared" si="6"/>
        <v>0.11764705882352959</v>
      </c>
    </row>
    <row r="25" spans="1:23" ht="12.75">
      <c r="A25" s="7" t="s">
        <v>3</v>
      </c>
      <c r="B25" s="7">
        <v>28</v>
      </c>
      <c r="C25" s="18">
        <f t="shared" si="8"/>
        <v>32</v>
      </c>
      <c r="D25" s="21">
        <v>2</v>
      </c>
      <c r="E25" s="22">
        <v>1</v>
      </c>
      <c r="F25" s="22">
        <v>12</v>
      </c>
      <c r="G25" s="23">
        <v>17</v>
      </c>
      <c r="H25" s="20">
        <v>1</v>
      </c>
      <c r="I25" s="7">
        <v>0</v>
      </c>
      <c r="J25" s="7">
        <v>0</v>
      </c>
      <c r="K25" s="8">
        <v>0.2</v>
      </c>
      <c r="L25" s="8">
        <v>0.2</v>
      </c>
      <c r="M25" s="6"/>
      <c r="N25" s="6">
        <f t="shared" si="0"/>
        <v>5.1000000000000005</v>
      </c>
      <c r="O25" s="6">
        <f t="shared" si="1"/>
        <v>5.300000000000001</v>
      </c>
      <c r="P25" s="6">
        <f t="shared" si="2"/>
        <v>5.300000000000001</v>
      </c>
      <c r="Q25" s="6">
        <f t="shared" si="3"/>
        <v>5.500000000000001</v>
      </c>
      <c r="R25" s="32"/>
      <c r="S25" s="6">
        <f t="shared" si="5"/>
        <v>4852.000000000001</v>
      </c>
      <c r="T25" s="6"/>
      <c r="U25" s="6">
        <f>+B25*((D25+E25)*5.05+(F25+G25)*5.1)+J25*B25*0.3</f>
        <v>4565.4</v>
      </c>
      <c r="V25" s="1"/>
      <c r="W25" s="33">
        <f t="shared" si="6"/>
        <v>0.0627765365575856</v>
      </c>
    </row>
    <row r="26" spans="1:23" ht="12.75">
      <c r="A26" s="7" t="s">
        <v>5</v>
      </c>
      <c r="B26" s="7">
        <v>28</v>
      </c>
      <c r="C26" s="18">
        <f t="shared" si="8"/>
        <v>27</v>
      </c>
      <c r="D26" s="21">
        <v>0</v>
      </c>
      <c r="E26" s="22">
        <v>27</v>
      </c>
      <c r="F26" s="22">
        <v>0</v>
      </c>
      <c r="G26" s="23">
        <v>0</v>
      </c>
      <c r="H26" s="20">
        <v>1</v>
      </c>
      <c r="I26" s="7">
        <v>0</v>
      </c>
      <c r="J26" s="7">
        <v>0</v>
      </c>
      <c r="K26" s="8">
        <v>0.2</v>
      </c>
      <c r="L26" s="8">
        <v>0.2</v>
      </c>
      <c r="M26" s="6"/>
      <c r="N26" s="6">
        <f t="shared" si="0"/>
        <v>5.1000000000000005</v>
      </c>
      <c r="O26" s="6">
        <f t="shared" si="1"/>
        <v>5.300000000000001</v>
      </c>
      <c r="P26" s="6">
        <f t="shared" si="2"/>
        <v>5.300000000000001</v>
      </c>
      <c r="Q26" s="6">
        <f t="shared" si="3"/>
        <v>5.500000000000001</v>
      </c>
      <c r="R26" s="6"/>
      <c r="S26" s="6">
        <f t="shared" si="5"/>
        <v>4023.000000000001</v>
      </c>
      <c r="T26" s="6"/>
      <c r="U26" s="6">
        <f>+B26*((D26+E26)*5.05+(F26+G26)*5.1)+J26*B26*0.3</f>
        <v>3817.7999999999997</v>
      </c>
      <c r="V26" s="1"/>
      <c r="W26" s="33">
        <f t="shared" si="6"/>
        <v>0.053748231966054064</v>
      </c>
    </row>
    <row r="27" spans="1:23" ht="12.75">
      <c r="A27" s="7" t="s">
        <v>9</v>
      </c>
      <c r="B27" s="7">
        <v>28</v>
      </c>
      <c r="C27" s="18">
        <f>+D27+E27+F27+G27</f>
        <v>21</v>
      </c>
      <c r="D27" s="21">
        <v>5</v>
      </c>
      <c r="E27" s="22">
        <v>7</v>
      </c>
      <c r="F27" s="22">
        <v>5</v>
      </c>
      <c r="G27" s="23">
        <v>4</v>
      </c>
      <c r="H27" s="20">
        <v>1</v>
      </c>
      <c r="I27" s="7">
        <v>1</v>
      </c>
      <c r="J27" s="7">
        <v>0</v>
      </c>
      <c r="K27" s="8">
        <v>0.2</v>
      </c>
      <c r="L27" s="8">
        <v>0.2</v>
      </c>
      <c r="M27" s="6"/>
      <c r="N27" s="6">
        <f t="shared" si="0"/>
        <v>5.1000000000000005</v>
      </c>
      <c r="O27" s="6">
        <f t="shared" si="1"/>
        <v>5.300000000000001</v>
      </c>
      <c r="P27" s="6">
        <f t="shared" si="2"/>
        <v>5.300000000000001</v>
      </c>
      <c r="Q27" s="6">
        <f t="shared" si="3"/>
        <v>5.500000000000001</v>
      </c>
      <c r="R27" s="6"/>
      <c r="S27" s="6">
        <f t="shared" si="5"/>
        <v>3228.4</v>
      </c>
      <c r="T27" s="6"/>
      <c r="U27" s="6">
        <f>+B27*((D27+E27)*4.8+(F27+G27)*4.8)+J27*B27*0.3</f>
        <v>2822.3999999999996</v>
      </c>
      <c r="V27" s="1"/>
      <c r="W27" s="33">
        <f t="shared" si="6"/>
        <v>0.14384920634920653</v>
      </c>
    </row>
    <row r="28" spans="1:23" ht="12.75">
      <c r="A28" s="7" t="s">
        <v>12</v>
      </c>
      <c r="B28" s="7">
        <v>28</v>
      </c>
      <c r="C28" s="18">
        <f>+D28+E28+F28+G28</f>
        <v>51</v>
      </c>
      <c r="D28" s="21">
        <v>21</v>
      </c>
      <c r="E28" s="22">
        <v>18</v>
      </c>
      <c r="F28" s="22">
        <v>12</v>
      </c>
      <c r="G28" s="23">
        <v>0</v>
      </c>
      <c r="H28" s="20">
        <v>1</v>
      </c>
      <c r="I28" s="7">
        <v>1</v>
      </c>
      <c r="J28" s="7">
        <v>0</v>
      </c>
      <c r="K28" s="8">
        <v>0.2</v>
      </c>
      <c r="L28" s="8">
        <v>0.2</v>
      </c>
      <c r="M28" s="6"/>
      <c r="N28" s="6">
        <f t="shared" si="0"/>
        <v>5.1000000000000005</v>
      </c>
      <c r="O28" s="6">
        <f t="shared" si="1"/>
        <v>5.300000000000001</v>
      </c>
      <c r="P28" s="6">
        <f t="shared" si="2"/>
        <v>5.300000000000001</v>
      </c>
      <c r="Q28" s="6">
        <f t="shared" si="3"/>
        <v>5.500000000000001</v>
      </c>
      <c r="R28" s="6"/>
      <c r="S28" s="6">
        <f t="shared" si="5"/>
        <v>7736.4000000000015</v>
      </c>
      <c r="T28" s="6"/>
      <c r="U28" s="6">
        <f t="shared" si="7"/>
        <v>7228.199999999999</v>
      </c>
      <c r="V28" s="1"/>
      <c r="W28" s="33">
        <f t="shared" si="6"/>
        <v>0.07030796048808868</v>
      </c>
    </row>
    <row r="29" spans="1:23" ht="12.75">
      <c r="A29" s="7" t="s">
        <v>14</v>
      </c>
      <c r="B29" s="7">
        <v>28</v>
      </c>
      <c r="C29" s="18">
        <f t="shared" si="8"/>
        <v>23</v>
      </c>
      <c r="D29" s="21">
        <v>16</v>
      </c>
      <c r="E29" s="22">
        <v>0</v>
      </c>
      <c r="F29" s="22">
        <v>7</v>
      </c>
      <c r="G29" s="23">
        <v>0</v>
      </c>
      <c r="H29" s="20">
        <v>1</v>
      </c>
      <c r="I29" s="7">
        <v>1</v>
      </c>
      <c r="J29" s="7">
        <v>0</v>
      </c>
      <c r="K29" s="8">
        <v>0.2</v>
      </c>
      <c r="L29" s="8">
        <v>0.2</v>
      </c>
      <c r="M29" s="6"/>
      <c r="N29" s="6">
        <f t="shared" si="0"/>
        <v>5.1000000000000005</v>
      </c>
      <c r="O29" s="6">
        <f t="shared" si="1"/>
        <v>5.300000000000001</v>
      </c>
      <c r="P29" s="6">
        <f t="shared" si="2"/>
        <v>5.300000000000001</v>
      </c>
      <c r="Q29" s="6">
        <f t="shared" si="3"/>
        <v>5.500000000000001</v>
      </c>
      <c r="R29" s="6"/>
      <c r="S29" s="6">
        <f t="shared" si="5"/>
        <v>3452.4000000000005</v>
      </c>
      <c r="T29" s="6"/>
      <c r="U29" s="6">
        <f t="shared" si="7"/>
        <v>3262</v>
      </c>
      <c r="V29" s="1"/>
      <c r="W29" s="33">
        <f t="shared" si="6"/>
        <v>0.05836909871244652</v>
      </c>
    </row>
    <row r="30" spans="1:23" ht="12.75">
      <c r="A30" s="7" t="s">
        <v>15</v>
      </c>
      <c r="B30" s="7">
        <v>28</v>
      </c>
      <c r="C30" s="18">
        <f t="shared" si="8"/>
        <v>24</v>
      </c>
      <c r="D30" s="21">
        <v>24</v>
      </c>
      <c r="E30" s="22">
        <v>0</v>
      </c>
      <c r="F30" s="22">
        <v>0</v>
      </c>
      <c r="G30" s="23">
        <v>0</v>
      </c>
      <c r="H30" s="20">
        <v>1</v>
      </c>
      <c r="I30" s="7">
        <v>1</v>
      </c>
      <c r="J30" s="7">
        <v>0</v>
      </c>
      <c r="K30" s="8">
        <v>0.2</v>
      </c>
      <c r="L30" s="8">
        <v>0.2</v>
      </c>
      <c r="M30" s="6"/>
      <c r="N30" s="6">
        <f t="shared" si="0"/>
        <v>5.1000000000000005</v>
      </c>
      <c r="O30" s="6">
        <f t="shared" si="1"/>
        <v>5.300000000000001</v>
      </c>
      <c r="P30" s="6">
        <f t="shared" si="2"/>
        <v>5.300000000000001</v>
      </c>
      <c r="Q30" s="6">
        <f t="shared" si="3"/>
        <v>5.500000000000001</v>
      </c>
      <c r="R30" s="6"/>
      <c r="S30" s="6">
        <f t="shared" si="5"/>
        <v>3561.6000000000004</v>
      </c>
      <c r="T30" s="6"/>
      <c r="U30" s="6">
        <f t="shared" si="7"/>
        <v>3393.5999999999995</v>
      </c>
      <c r="V30" s="1"/>
      <c r="W30" s="33">
        <f t="shared" si="6"/>
        <v>0.04950495049504978</v>
      </c>
    </row>
    <row r="31" spans="1:23" ht="12.75">
      <c r="A31" s="7" t="s">
        <v>17</v>
      </c>
      <c r="B31" s="7">
        <v>28</v>
      </c>
      <c r="C31" s="18">
        <f t="shared" si="8"/>
        <v>43</v>
      </c>
      <c r="D31" s="21">
        <v>12</v>
      </c>
      <c r="E31" s="22">
        <v>22</v>
      </c>
      <c r="F31" s="22">
        <v>9</v>
      </c>
      <c r="G31" s="23">
        <v>0</v>
      </c>
      <c r="H31" s="20">
        <v>1</v>
      </c>
      <c r="I31" s="7">
        <v>1</v>
      </c>
      <c r="J31" s="7">
        <v>0</v>
      </c>
      <c r="K31" s="8">
        <v>0.2</v>
      </c>
      <c r="L31" s="8">
        <v>0.2</v>
      </c>
      <c r="M31" s="6"/>
      <c r="N31" s="6">
        <f t="shared" si="0"/>
        <v>5.1000000000000005</v>
      </c>
      <c r="O31" s="6">
        <f t="shared" si="1"/>
        <v>5.300000000000001</v>
      </c>
      <c r="P31" s="6">
        <f t="shared" si="2"/>
        <v>5.300000000000001</v>
      </c>
      <c r="Q31" s="6">
        <f t="shared" si="3"/>
        <v>5.500000000000001</v>
      </c>
      <c r="R31" s="6"/>
      <c r="S31" s="6">
        <f t="shared" si="5"/>
        <v>6554.8</v>
      </c>
      <c r="T31" s="6"/>
      <c r="U31" s="6">
        <f t="shared" si="7"/>
        <v>6092.8</v>
      </c>
      <c r="V31" s="1"/>
      <c r="W31" s="33">
        <f t="shared" si="6"/>
        <v>0.07582720588235294</v>
      </c>
    </row>
    <row r="32" spans="1:23" ht="12.75">
      <c r="A32" s="7" t="s">
        <v>5</v>
      </c>
      <c r="B32" s="7">
        <v>30</v>
      </c>
      <c r="C32" s="18">
        <f t="shared" si="8"/>
        <v>1</v>
      </c>
      <c r="D32" s="21">
        <v>0</v>
      </c>
      <c r="E32" s="22">
        <v>1</v>
      </c>
      <c r="F32" s="22">
        <v>0</v>
      </c>
      <c r="G32" s="23">
        <v>0</v>
      </c>
      <c r="H32" s="20">
        <v>1</v>
      </c>
      <c r="I32" s="7">
        <v>0</v>
      </c>
      <c r="J32" s="7">
        <v>1</v>
      </c>
      <c r="K32" s="8">
        <v>0.2</v>
      </c>
      <c r="L32" s="8">
        <v>0.2</v>
      </c>
      <c r="M32" s="6"/>
      <c r="N32" s="6">
        <f t="shared" si="0"/>
        <v>5.1000000000000005</v>
      </c>
      <c r="O32" s="6">
        <f t="shared" si="1"/>
        <v>5.300000000000001</v>
      </c>
      <c r="P32" s="6">
        <f t="shared" si="2"/>
        <v>5.300000000000001</v>
      </c>
      <c r="Q32" s="6">
        <f t="shared" si="3"/>
        <v>5.500000000000001</v>
      </c>
      <c r="R32" s="6"/>
      <c r="S32" s="6">
        <f t="shared" si="5"/>
        <v>205.00000000000003</v>
      </c>
      <c r="T32" s="6"/>
      <c r="U32" s="6">
        <f t="shared" si="7"/>
        <v>160.5</v>
      </c>
      <c r="V32" s="1"/>
      <c r="W32" s="33">
        <f t="shared" si="6"/>
        <v>0.27725856697819334</v>
      </c>
    </row>
    <row r="33" spans="1:23" ht="12.75">
      <c r="A33" s="7" t="s">
        <v>6</v>
      </c>
      <c r="B33" s="7">
        <v>30</v>
      </c>
      <c r="C33" s="18">
        <f t="shared" si="8"/>
        <v>1</v>
      </c>
      <c r="D33" s="21">
        <v>0</v>
      </c>
      <c r="E33" s="22">
        <v>1</v>
      </c>
      <c r="F33" s="22">
        <v>0</v>
      </c>
      <c r="G33" s="23">
        <v>0</v>
      </c>
      <c r="H33" s="20">
        <v>0</v>
      </c>
      <c r="I33" s="7">
        <v>0</v>
      </c>
      <c r="J33" s="7">
        <v>1</v>
      </c>
      <c r="K33" s="8">
        <v>0.2</v>
      </c>
      <c r="L33" s="8">
        <v>0.2</v>
      </c>
      <c r="M33" s="6"/>
      <c r="N33" s="6">
        <f t="shared" si="0"/>
        <v>4.9</v>
      </c>
      <c r="O33" s="6">
        <f t="shared" si="1"/>
        <v>5.1000000000000005</v>
      </c>
      <c r="P33" s="6">
        <f t="shared" si="2"/>
        <v>5.1000000000000005</v>
      </c>
      <c r="Q33" s="6">
        <f t="shared" si="3"/>
        <v>5.300000000000001</v>
      </c>
      <c r="R33" s="6"/>
      <c r="S33" s="6">
        <f t="shared" si="5"/>
        <v>193.00000000000003</v>
      </c>
      <c r="T33" s="6"/>
      <c r="U33" s="6">
        <f>+B33*((D33+E33)*4.8+(F33+G33)*4.8)+J33*B33*0.3</f>
        <v>153</v>
      </c>
      <c r="V33" s="1"/>
      <c r="W33" s="33">
        <f t="shared" si="6"/>
        <v>0.2614379084967322</v>
      </c>
    </row>
    <row r="34" spans="1:23" ht="12.75">
      <c r="A34" s="7" t="s">
        <v>9</v>
      </c>
      <c r="B34" s="7">
        <v>30</v>
      </c>
      <c r="C34" s="18">
        <f t="shared" si="8"/>
        <v>11</v>
      </c>
      <c r="D34" s="21">
        <v>7</v>
      </c>
      <c r="E34" s="22">
        <v>0</v>
      </c>
      <c r="F34" s="22">
        <v>4</v>
      </c>
      <c r="G34" s="23">
        <v>0</v>
      </c>
      <c r="H34" s="20">
        <v>1</v>
      </c>
      <c r="I34" s="7">
        <v>1</v>
      </c>
      <c r="J34" s="7">
        <v>0</v>
      </c>
      <c r="K34" s="8">
        <v>0.3</v>
      </c>
      <c r="L34" s="8">
        <v>0.3</v>
      </c>
      <c r="M34" s="6"/>
      <c r="N34" s="6">
        <f t="shared" si="0"/>
        <v>5.3</v>
      </c>
      <c r="O34" s="6">
        <f t="shared" si="1"/>
        <v>5.5</v>
      </c>
      <c r="P34" s="6">
        <f t="shared" si="2"/>
        <v>5.5</v>
      </c>
      <c r="Q34" s="6">
        <f t="shared" si="3"/>
        <v>5.7</v>
      </c>
      <c r="R34" s="6"/>
      <c r="S34" s="6">
        <f t="shared" si="5"/>
        <v>1872</v>
      </c>
      <c r="T34" s="6"/>
      <c r="U34" s="6">
        <f>+B34*((D34+E34)*4.8+(F34+G34)*4.8)+J34*B34*0.3</f>
        <v>1584</v>
      </c>
      <c r="V34" s="1"/>
      <c r="W34" s="33">
        <f t="shared" si="6"/>
        <v>0.18181818181818182</v>
      </c>
    </row>
    <row r="35" spans="1:23" ht="12.75">
      <c r="A35" s="7" t="s">
        <v>14</v>
      </c>
      <c r="B35" s="7">
        <v>30</v>
      </c>
      <c r="C35" s="18">
        <f t="shared" si="8"/>
        <v>21</v>
      </c>
      <c r="D35" s="21">
        <v>12</v>
      </c>
      <c r="E35" s="22">
        <v>0</v>
      </c>
      <c r="F35" s="22">
        <v>9</v>
      </c>
      <c r="G35" s="23">
        <v>0</v>
      </c>
      <c r="H35" s="20">
        <v>1</v>
      </c>
      <c r="I35" s="7">
        <v>1</v>
      </c>
      <c r="J35" s="7">
        <v>0</v>
      </c>
      <c r="K35" s="8">
        <v>0.3</v>
      </c>
      <c r="L35" s="8">
        <v>0.3</v>
      </c>
      <c r="M35" s="6"/>
      <c r="N35" s="6">
        <f t="shared" si="0"/>
        <v>5.3</v>
      </c>
      <c r="O35" s="6">
        <f t="shared" si="1"/>
        <v>5.5</v>
      </c>
      <c r="P35" s="6">
        <f t="shared" si="2"/>
        <v>5.5</v>
      </c>
      <c r="Q35" s="6">
        <f t="shared" si="3"/>
        <v>5.7</v>
      </c>
      <c r="R35" s="6"/>
      <c r="S35" s="6">
        <f t="shared" si="5"/>
        <v>3582</v>
      </c>
      <c r="T35" s="6"/>
      <c r="U35" s="6">
        <f t="shared" si="7"/>
        <v>3195</v>
      </c>
      <c r="V35" s="1"/>
      <c r="W35" s="33">
        <f t="shared" si="6"/>
        <v>0.12112676056338029</v>
      </c>
    </row>
    <row r="36" spans="1:23" ht="12.75">
      <c r="A36" s="7" t="s">
        <v>17</v>
      </c>
      <c r="B36" s="7">
        <v>30</v>
      </c>
      <c r="C36" s="18">
        <f t="shared" si="8"/>
        <v>41</v>
      </c>
      <c r="D36" s="21">
        <v>14</v>
      </c>
      <c r="E36" s="22">
        <v>20</v>
      </c>
      <c r="F36" s="22">
        <v>6</v>
      </c>
      <c r="G36" s="23">
        <v>1</v>
      </c>
      <c r="H36" s="20">
        <v>1</v>
      </c>
      <c r="I36" s="7">
        <v>1</v>
      </c>
      <c r="J36" s="7">
        <v>0</v>
      </c>
      <c r="K36" s="8">
        <v>0.3</v>
      </c>
      <c r="L36" s="8">
        <v>0.3</v>
      </c>
      <c r="M36" s="6"/>
      <c r="N36" s="6">
        <f t="shared" si="0"/>
        <v>5.3</v>
      </c>
      <c r="O36" s="6">
        <f t="shared" si="1"/>
        <v>5.5</v>
      </c>
      <c r="P36" s="6">
        <f t="shared" si="2"/>
        <v>5.5</v>
      </c>
      <c r="Q36" s="6">
        <f t="shared" si="3"/>
        <v>5.7</v>
      </c>
      <c r="R36" s="6"/>
      <c r="S36" s="6">
        <f t="shared" si="5"/>
        <v>7055.999999999999</v>
      </c>
      <c r="T36" s="6"/>
      <c r="U36" s="6">
        <f t="shared" si="7"/>
        <v>6221.999999999999</v>
      </c>
      <c r="V36" s="1"/>
      <c r="W36" s="33">
        <f t="shared" si="6"/>
        <v>0.13404050144648025</v>
      </c>
    </row>
    <row r="37" spans="1:23" ht="12.75">
      <c r="A37" s="7" t="s">
        <v>17</v>
      </c>
      <c r="B37" s="7">
        <v>31</v>
      </c>
      <c r="C37" s="18">
        <f>+D37+E37+F37+G37</f>
        <v>1</v>
      </c>
      <c r="D37" s="21">
        <v>0</v>
      </c>
      <c r="E37" s="22">
        <v>0</v>
      </c>
      <c r="F37" s="22">
        <v>1</v>
      </c>
      <c r="G37" s="23">
        <v>0</v>
      </c>
      <c r="H37" s="20">
        <v>1</v>
      </c>
      <c r="I37" s="7">
        <v>1</v>
      </c>
      <c r="J37" s="7">
        <v>0</v>
      </c>
      <c r="K37" s="8">
        <v>0.3</v>
      </c>
      <c r="L37" s="8">
        <v>0.3</v>
      </c>
      <c r="M37" s="6"/>
      <c r="N37" s="6">
        <f t="shared" si="0"/>
        <v>5.3</v>
      </c>
      <c r="O37" s="6">
        <f t="shared" si="1"/>
        <v>5.5</v>
      </c>
      <c r="P37" s="6">
        <f t="shared" si="2"/>
        <v>5.5</v>
      </c>
      <c r="Q37" s="6">
        <f t="shared" si="3"/>
        <v>5.7</v>
      </c>
      <c r="R37" s="6"/>
      <c r="S37" s="6">
        <f t="shared" si="5"/>
        <v>179.8</v>
      </c>
      <c r="T37" s="6"/>
      <c r="U37" s="6">
        <f t="shared" si="7"/>
        <v>158.1</v>
      </c>
      <c r="V37" s="1"/>
      <c r="W37" s="33">
        <f t="shared" si="6"/>
        <v>0.13725490196078444</v>
      </c>
    </row>
    <row r="38" spans="1:23" ht="12.75">
      <c r="A38" s="7" t="s">
        <v>6</v>
      </c>
      <c r="B38" s="7">
        <v>32</v>
      </c>
      <c r="C38" s="18">
        <f t="shared" si="8"/>
        <v>23</v>
      </c>
      <c r="D38" s="21">
        <v>23</v>
      </c>
      <c r="E38" s="22">
        <v>0</v>
      </c>
      <c r="F38" s="22">
        <v>0</v>
      </c>
      <c r="G38" s="23">
        <v>0</v>
      </c>
      <c r="H38" s="20">
        <v>0</v>
      </c>
      <c r="I38" s="7">
        <v>0</v>
      </c>
      <c r="J38" s="7">
        <v>0</v>
      </c>
      <c r="K38" s="8">
        <v>0.3</v>
      </c>
      <c r="L38" s="8">
        <v>0.3</v>
      </c>
      <c r="M38" s="6"/>
      <c r="N38" s="6">
        <f t="shared" si="0"/>
        <v>5</v>
      </c>
      <c r="O38" s="6">
        <f t="shared" si="1"/>
        <v>5.2</v>
      </c>
      <c r="P38" s="6">
        <f t="shared" si="2"/>
        <v>5.2</v>
      </c>
      <c r="Q38" s="6">
        <f t="shared" si="3"/>
        <v>5.4</v>
      </c>
      <c r="R38" s="6"/>
      <c r="S38" s="6">
        <f t="shared" si="5"/>
        <v>3565</v>
      </c>
      <c r="T38" s="6"/>
      <c r="U38" s="6">
        <f>+B38*((D38+E38)*4.6+(F38+G38)*4.6)+J38*B38*0.3</f>
        <v>3385.6</v>
      </c>
      <c r="V38" s="1"/>
      <c r="W38" s="33">
        <f t="shared" si="6"/>
        <v>0.052989130434782636</v>
      </c>
    </row>
    <row r="39" spans="1:23" ht="12.75">
      <c r="A39" s="7" t="s">
        <v>8</v>
      </c>
      <c r="B39" s="7">
        <v>32</v>
      </c>
      <c r="C39" s="18">
        <f t="shared" si="8"/>
        <v>19</v>
      </c>
      <c r="D39" s="21">
        <v>7</v>
      </c>
      <c r="E39" s="22">
        <v>5</v>
      </c>
      <c r="F39" s="22">
        <v>4</v>
      </c>
      <c r="G39" s="23">
        <v>3</v>
      </c>
      <c r="H39" s="20">
        <v>0</v>
      </c>
      <c r="I39" s="7">
        <v>1</v>
      </c>
      <c r="J39" s="7">
        <v>0</v>
      </c>
      <c r="K39" s="8">
        <v>0.3</v>
      </c>
      <c r="L39" s="8">
        <v>0.3</v>
      </c>
      <c r="M39" s="6"/>
      <c r="N39" s="6">
        <f t="shared" si="0"/>
        <v>5</v>
      </c>
      <c r="O39" s="6">
        <f t="shared" si="1"/>
        <v>5.2</v>
      </c>
      <c r="P39" s="6">
        <f t="shared" si="2"/>
        <v>5.2</v>
      </c>
      <c r="Q39" s="6">
        <f t="shared" si="3"/>
        <v>5.4</v>
      </c>
      <c r="R39" s="6"/>
      <c r="S39" s="6">
        <f t="shared" si="5"/>
        <v>3136</v>
      </c>
      <c r="T39" s="6"/>
      <c r="U39" s="6">
        <f>+B39*((D39+E39)*4.6+(F39+G39)*4.6)+J39*B39*0.3</f>
        <v>2796.7999999999997</v>
      </c>
      <c r="V39" s="1"/>
      <c r="W39" s="33">
        <f t="shared" si="6"/>
        <v>0.12128146453089256</v>
      </c>
    </row>
    <row r="40" spans="1:23" ht="12.75">
      <c r="A40" s="7" t="s">
        <v>14</v>
      </c>
      <c r="B40" s="7">
        <v>35</v>
      </c>
      <c r="C40" s="18">
        <f t="shared" si="8"/>
        <v>21</v>
      </c>
      <c r="D40" s="21">
        <v>0</v>
      </c>
      <c r="E40" s="22">
        <v>20</v>
      </c>
      <c r="F40" s="22">
        <v>0</v>
      </c>
      <c r="G40" s="23">
        <v>1</v>
      </c>
      <c r="H40" s="20">
        <v>1</v>
      </c>
      <c r="I40" s="7">
        <v>1</v>
      </c>
      <c r="J40" s="7">
        <v>0</v>
      </c>
      <c r="K40" s="8">
        <v>0.3</v>
      </c>
      <c r="L40" s="8">
        <v>0.3</v>
      </c>
      <c r="M40" s="6"/>
      <c r="N40" s="6">
        <f aca="true" t="shared" si="9" ref="N40:N59">+$E$1+K40+L40*H40</f>
        <v>5.3</v>
      </c>
      <c r="O40" s="6">
        <f aca="true" t="shared" si="10" ref="O40:O59">+$E$1+K40+L40*H40+$E$2</f>
        <v>5.5</v>
      </c>
      <c r="P40" s="6">
        <f aca="true" t="shared" si="11" ref="P40:P59">+$E$1+K40+L40*H40+$E$3</f>
        <v>5.5</v>
      </c>
      <c r="Q40" s="6">
        <f aca="true" t="shared" si="12" ref="Q40:Q59">+$E$1+K40+L40*H40+$E$2+$E$3</f>
        <v>5.7</v>
      </c>
      <c r="R40" s="6"/>
      <c r="S40" s="6">
        <f t="shared" si="5"/>
        <v>4270</v>
      </c>
      <c r="T40" s="6"/>
      <c r="U40" s="6">
        <f t="shared" si="7"/>
        <v>3713.5</v>
      </c>
      <c r="V40" s="1"/>
      <c r="W40" s="33">
        <f t="shared" si="6"/>
        <v>0.14985862393967955</v>
      </c>
    </row>
    <row r="41" spans="1:23" ht="12.75">
      <c r="A41" s="7" t="s">
        <v>17</v>
      </c>
      <c r="B41" s="7">
        <v>35</v>
      </c>
      <c r="C41" s="18">
        <f t="shared" si="8"/>
        <v>18</v>
      </c>
      <c r="D41" s="21">
        <v>5</v>
      </c>
      <c r="E41" s="22">
        <v>8</v>
      </c>
      <c r="F41" s="22">
        <v>4</v>
      </c>
      <c r="G41" s="23">
        <v>1</v>
      </c>
      <c r="H41" s="20">
        <v>1</v>
      </c>
      <c r="I41" s="7">
        <v>1</v>
      </c>
      <c r="J41" s="7">
        <v>0</v>
      </c>
      <c r="K41" s="8">
        <v>0.3</v>
      </c>
      <c r="L41" s="8">
        <v>0.3</v>
      </c>
      <c r="M41" s="6"/>
      <c r="N41" s="6">
        <f t="shared" si="9"/>
        <v>5.3</v>
      </c>
      <c r="O41" s="6">
        <f t="shared" si="10"/>
        <v>5.5</v>
      </c>
      <c r="P41" s="6">
        <f t="shared" si="11"/>
        <v>5.5</v>
      </c>
      <c r="Q41" s="6">
        <f t="shared" si="12"/>
        <v>5.7</v>
      </c>
      <c r="R41" s="6"/>
      <c r="S41" s="6">
        <f t="shared" si="5"/>
        <v>3626</v>
      </c>
      <c r="T41" s="6"/>
      <c r="U41" s="6">
        <f t="shared" si="7"/>
        <v>3190.2499999999995</v>
      </c>
      <c r="V41" s="1"/>
      <c r="W41" s="33">
        <f t="shared" si="6"/>
        <v>0.13658804168952293</v>
      </c>
    </row>
    <row r="42" spans="1:23" ht="12.75">
      <c r="A42" s="7" t="s">
        <v>6</v>
      </c>
      <c r="B42" s="7">
        <v>36</v>
      </c>
      <c r="C42" s="18">
        <f>+D42+E42+F42+G42</f>
        <v>23</v>
      </c>
      <c r="D42" s="21">
        <v>0</v>
      </c>
      <c r="E42" s="22">
        <v>23</v>
      </c>
      <c r="F42" s="22">
        <v>0</v>
      </c>
      <c r="G42" s="23">
        <v>0</v>
      </c>
      <c r="H42" s="20">
        <v>0</v>
      </c>
      <c r="I42" s="7">
        <v>0</v>
      </c>
      <c r="J42" s="7">
        <v>0</v>
      </c>
      <c r="K42" s="8">
        <v>0.3</v>
      </c>
      <c r="L42" s="8">
        <v>0.3</v>
      </c>
      <c r="M42" s="6"/>
      <c r="N42" s="6">
        <f t="shared" si="9"/>
        <v>5</v>
      </c>
      <c r="O42" s="6">
        <f t="shared" si="10"/>
        <v>5.2</v>
      </c>
      <c r="P42" s="6">
        <f t="shared" si="11"/>
        <v>5.2</v>
      </c>
      <c r="Q42" s="6">
        <f t="shared" si="12"/>
        <v>5.4</v>
      </c>
      <c r="R42" s="6"/>
      <c r="S42" s="6">
        <f t="shared" si="5"/>
        <v>4190.6</v>
      </c>
      <c r="T42" s="6"/>
      <c r="U42" s="6">
        <f>+B42*((D42+E42)*4.8+(F42+G42)*4.8)+J42*B42*0.3</f>
        <v>3974.3999999999996</v>
      </c>
      <c r="V42" s="1"/>
      <c r="W42" s="33">
        <f t="shared" si="6"/>
        <v>0.054398148148148334</v>
      </c>
    </row>
    <row r="43" spans="1:23" ht="12.75">
      <c r="A43" s="7" t="s">
        <v>8</v>
      </c>
      <c r="B43" s="7">
        <v>36</v>
      </c>
      <c r="C43" s="18">
        <f t="shared" si="8"/>
        <v>14</v>
      </c>
      <c r="D43" s="21">
        <v>1</v>
      </c>
      <c r="E43" s="22">
        <v>1</v>
      </c>
      <c r="F43" s="22">
        <v>6</v>
      </c>
      <c r="G43" s="23">
        <v>6</v>
      </c>
      <c r="H43" s="20">
        <v>0</v>
      </c>
      <c r="I43" s="7">
        <v>1</v>
      </c>
      <c r="J43" s="7">
        <v>0</v>
      </c>
      <c r="K43" s="8">
        <v>0.3</v>
      </c>
      <c r="L43" s="8">
        <v>0.3</v>
      </c>
      <c r="M43" s="6"/>
      <c r="N43" s="6">
        <f t="shared" si="9"/>
        <v>5</v>
      </c>
      <c r="O43" s="6">
        <f t="shared" si="10"/>
        <v>5.2</v>
      </c>
      <c r="P43" s="6">
        <f t="shared" si="11"/>
        <v>5.2</v>
      </c>
      <c r="Q43" s="6">
        <f t="shared" si="12"/>
        <v>5.4</v>
      </c>
      <c r="R43" s="6"/>
      <c r="S43" s="6">
        <f t="shared" si="5"/>
        <v>2656.8</v>
      </c>
      <c r="T43" s="6"/>
      <c r="U43" s="6">
        <f>+B43*((D43+E43)*4.8+(F43+G43)*4.8)+J43*B43*0.3</f>
        <v>2419.2</v>
      </c>
      <c r="V43" s="1"/>
      <c r="W43" s="33">
        <f t="shared" si="6"/>
        <v>0.09821428571428588</v>
      </c>
    </row>
    <row r="44" spans="1:23" ht="12.75">
      <c r="A44" s="7" t="s">
        <v>7</v>
      </c>
      <c r="B44" s="7">
        <v>40</v>
      </c>
      <c r="C44" s="18">
        <f>+D44+E44+F44+G44</f>
        <v>42</v>
      </c>
      <c r="D44" s="21">
        <v>21</v>
      </c>
      <c r="E44" s="22">
        <v>21</v>
      </c>
      <c r="F44" s="22">
        <v>0</v>
      </c>
      <c r="G44" s="23">
        <v>0</v>
      </c>
      <c r="H44" s="20">
        <v>0</v>
      </c>
      <c r="I44" s="7">
        <v>0</v>
      </c>
      <c r="J44" s="7">
        <v>0</v>
      </c>
      <c r="K44" s="8">
        <v>0.4</v>
      </c>
      <c r="L44" s="8">
        <v>0.4</v>
      </c>
      <c r="M44" s="6"/>
      <c r="N44" s="6">
        <f t="shared" si="9"/>
        <v>5.1000000000000005</v>
      </c>
      <c r="O44" s="6">
        <f t="shared" si="10"/>
        <v>5.300000000000001</v>
      </c>
      <c r="P44" s="6">
        <f t="shared" si="11"/>
        <v>5.300000000000001</v>
      </c>
      <c r="Q44" s="6">
        <f t="shared" si="12"/>
        <v>5.500000000000001</v>
      </c>
      <c r="R44" s="6"/>
      <c r="S44" s="6">
        <f t="shared" si="5"/>
        <v>8526.000000000002</v>
      </c>
      <c r="T44" s="6"/>
      <c r="U44" s="6">
        <f>+B44*((D44+E44)*4.8+(F44+G44)*4.8)+J44*B44*0.3</f>
        <v>8064</v>
      </c>
      <c r="V44" s="1"/>
      <c r="W44" s="33">
        <f t="shared" si="6"/>
        <v>0.05729166666666689</v>
      </c>
    </row>
    <row r="45" spans="1:23" ht="12.75">
      <c r="A45" s="7" t="s">
        <v>17</v>
      </c>
      <c r="B45" s="7">
        <v>40</v>
      </c>
      <c r="C45" s="18">
        <f t="shared" si="8"/>
        <v>17</v>
      </c>
      <c r="D45" s="21">
        <v>5</v>
      </c>
      <c r="E45" s="22">
        <v>9</v>
      </c>
      <c r="F45" s="22">
        <v>3</v>
      </c>
      <c r="G45" s="23">
        <v>0</v>
      </c>
      <c r="H45" s="20">
        <v>1</v>
      </c>
      <c r="I45" s="7">
        <v>1</v>
      </c>
      <c r="J45" s="7">
        <v>0</v>
      </c>
      <c r="K45" s="8">
        <v>0.4</v>
      </c>
      <c r="L45" s="8">
        <v>0.4</v>
      </c>
      <c r="M45" s="6"/>
      <c r="N45" s="6">
        <f t="shared" si="9"/>
        <v>5.500000000000001</v>
      </c>
      <c r="O45" s="6">
        <f t="shared" si="10"/>
        <v>5.700000000000001</v>
      </c>
      <c r="P45" s="6">
        <f t="shared" si="11"/>
        <v>5.700000000000001</v>
      </c>
      <c r="Q45" s="6">
        <f t="shared" si="12"/>
        <v>5.900000000000001</v>
      </c>
      <c r="R45" s="6"/>
      <c r="S45" s="6">
        <f t="shared" si="5"/>
        <v>4108</v>
      </c>
      <c r="T45" s="6"/>
      <c r="U45" s="6">
        <f t="shared" si="7"/>
        <v>3440</v>
      </c>
      <c r="V45" s="1"/>
      <c r="W45" s="33">
        <f t="shared" si="6"/>
        <v>0.1941860465116279</v>
      </c>
    </row>
    <row r="46" spans="1:23" ht="12.75">
      <c r="A46" s="7" t="s">
        <v>14</v>
      </c>
      <c r="B46" s="7">
        <v>45</v>
      </c>
      <c r="C46" s="18">
        <f t="shared" si="8"/>
        <v>18</v>
      </c>
      <c r="D46" s="21">
        <v>0</v>
      </c>
      <c r="E46" s="22">
        <v>18</v>
      </c>
      <c r="F46" s="22">
        <v>0</v>
      </c>
      <c r="G46" s="23">
        <v>0</v>
      </c>
      <c r="H46" s="20">
        <v>1</v>
      </c>
      <c r="I46" s="7">
        <v>1</v>
      </c>
      <c r="J46" s="7">
        <v>0</v>
      </c>
      <c r="K46" s="8">
        <v>0.4</v>
      </c>
      <c r="L46" s="8">
        <v>0.4</v>
      </c>
      <c r="M46" s="6"/>
      <c r="N46" s="6">
        <f t="shared" si="9"/>
        <v>5.500000000000001</v>
      </c>
      <c r="O46" s="6">
        <f t="shared" si="10"/>
        <v>5.700000000000001</v>
      </c>
      <c r="P46" s="6">
        <f t="shared" si="11"/>
        <v>5.700000000000001</v>
      </c>
      <c r="Q46" s="6">
        <f t="shared" si="12"/>
        <v>5.900000000000001</v>
      </c>
      <c r="R46" s="6"/>
      <c r="S46" s="6">
        <f t="shared" si="5"/>
        <v>4941.000000000001</v>
      </c>
      <c r="T46" s="6"/>
      <c r="U46" s="6">
        <f t="shared" si="7"/>
        <v>4090.4999999999995</v>
      </c>
      <c r="V46" s="1"/>
      <c r="W46" s="33">
        <f t="shared" si="6"/>
        <v>0.20792079207920827</v>
      </c>
    </row>
    <row r="47" spans="1:23" ht="12.75">
      <c r="A47" s="7" t="s">
        <v>16</v>
      </c>
      <c r="B47" s="7">
        <v>45</v>
      </c>
      <c r="C47" s="18">
        <f t="shared" si="8"/>
        <v>20</v>
      </c>
      <c r="D47" s="21">
        <v>0</v>
      </c>
      <c r="E47" s="22">
        <v>18</v>
      </c>
      <c r="F47" s="22">
        <v>0</v>
      </c>
      <c r="G47" s="23">
        <v>2</v>
      </c>
      <c r="H47" s="20">
        <v>1</v>
      </c>
      <c r="I47" s="7">
        <v>1</v>
      </c>
      <c r="J47" s="7">
        <v>0</v>
      </c>
      <c r="K47" s="8">
        <v>0.4</v>
      </c>
      <c r="L47" s="8">
        <v>0.4</v>
      </c>
      <c r="M47" s="6"/>
      <c r="N47" s="6">
        <f t="shared" si="9"/>
        <v>5.500000000000001</v>
      </c>
      <c r="O47" s="6">
        <f t="shared" si="10"/>
        <v>5.700000000000001</v>
      </c>
      <c r="P47" s="6">
        <f t="shared" si="11"/>
        <v>5.700000000000001</v>
      </c>
      <c r="Q47" s="6">
        <f t="shared" si="12"/>
        <v>5.900000000000001</v>
      </c>
      <c r="R47" s="6"/>
      <c r="S47" s="6">
        <f t="shared" si="5"/>
        <v>5508.000000000001</v>
      </c>
      <c r="T47" s="6"/>
      <c r="U47" s="6">
        <f t="shared" si="7"/>
        <v>4549.5</v>
      </c>
      <c r="V47" s="1"/>
      <c r="W47" s="33">
        <f t="shared" si="6"/>
        <v>0.21068249258160257</v>
      </c>
    </row>
    <row r="48" spans="1:23" ht="12.75">
      <c r="A48" s="7" t="s">
        <v>13</v>
      </c>
      <c r="B48" s="7">
        <v>46</v>
      </c>
      <c r="C48" s="18">
        <f t="shared" si="8"/>
        <v>2</v>
      </c>
      <c r="D48" s="21">
        <v>0</v>
      </c>
      <c r="E48" s="22">
        <v>0</v>
      </c>
      <c r="F48" s="22">
        <v>2</v>
      </c>
      <c r="G48" s="23">
        <v>0</v>
      </c>
      <c r="H48" s="20">
        <v>1</v>
      </c>
      <c r="I48" s="7">
        <v>1</v>
      </c>
      <c r="J48" s="7">
        <v>0</v>
      </c>
      <c r="K48" s="8">
        <v>0.4</v>
      </c>
      <c r="L48" s="8">
        <v>0.4</v>
      </c>
      <c r="M48" s="6"/>
      <c r="N48" s="6">
        <f t="shared" si="9"/>
        <v>5.500000000000001</v>
      </c>
      <c r="O48" s="6">
        <f t="shared" si="10"/>
        <v>5.700000000000001</v>
      </c>
      <c r="P48" s="6">
        <f t="shared" si="11"/>
        <v>5.700000000000001</v>
      </c>
      <c r="Q48" s="6">
        <f t="shared" si="12"/>
        <v>5.900000000000001</v>
      </c>
      <c r="R48" s="6"/>
      <c r="S48" s="6">
        <f t="shared" si="5"/>
        <v>561.2</v>
      </c>
      <c r="T48" s="6"/>
      <c r="U48" s="6">
        <f t="shared" si="7"/>
        <v>469.2</v>
      </c>
      <c r="V48" s="1"/>
      <c r="W48" s="33">
        <f t="shared" si="6"/>
        <v>0.19607843137254916</v>
      </c>
    </row>
    <row r="49" spans="1:23" ht="12.75">
      <c r="A49" s="7" t="s">
        <v>10</v>
      </c>
      <c r="B49" s="7">
        <v>48</v>
      </c>
      <c r="C49" s="18">
        <f t="shared" si="8"/>
        <v>22</v>
      </c>
      <c r="D49" s="21">
        <v>22</v>
      </c>
      <c r="E49" s="22">
        <v>0</v>
      </c>
      <c r="F49" s="22">
        <v>0</v>
      </c>
      <c r="G49" s="23">
        <v>0</v>
      </c>
      <c r="H49" s="20">
        <v>0</v>
      </c>
      <c r="I49" s="7">
        <v>0</v>
      </c>
      <c r="J49" s="7">
        <v>0</v>
      </c>
      <c r="K49" s="8">
        <v>0.4</v>
      </c>
      <c r="L49" s="8">
        <v>0.4</v>
      </c>
      <c r="M49" s="6"/>
      <c r="N49" s="6">
        <f t="shared" si="9"/>
        <v>5.1000000000000005</v>
      </c>
      <c r="O49" s="6">
        <f t="shared" si="10"/>
        <v>5.300000000000001</v>
      </c>
      <c r="P49" s="6">
        <f t="shared" si="11"/>
        <v>5.300000000000001</v>
      </c>
      <c r="Q49" s="6">
        <f t="shared" si="12"/>
        <v>5.500000000000001</v>
      </c>
      <c r="R49" s="6"/>
      <c r="S49" s="6">
        <f t="shared" si="5"/>
        <v>5275.6</v>
      </c>
      <c r="T49" s="6"/>
      <c r="U49" s="6">
        <f>+B49*((D49+E49)*4.8+(F49+G49)*4.8)+J49*B49*0.3</f>
        <v>5068.799999999999</v>
      </c>
      <c r="V49" s="1"/>
      <c r="W49" s="33">
        <f t="shared" si="6"/>
        <v>0.040798611111111334</v>
      </c>
    </row>
    <row r="50" spans="1:23" ht="12.75">
      <c r="A50" s="7" t="s">
        <v>13</v>
      </c>
      <c r="B50" s="7">
        <v>50</v>
      </c>
      <c r="C50" s="18">
        <f t="shared" si="8"/>
        <v>19</v>
      </c>
      <c r="D50" s="21">
        <v>0</v>
      </c>
      <c r="E50" s="22">
        <v>0</v>
      </c>
      <c r="F50" s="22">
        <v>19</v>
      </c>
      <c r="G50" s="23">
        <v>0</v>
      </c>
      <c r="H50" s="20">
        <v>1</v>
      </c>
      <c r="I50" s="7">
        <v>1</v>
      </c>
      <c r="J50" s="7">
        <v>0</v>
      </c>
      <c r="K50" s="8">
        <v>0.5</v>
      </c>
      <c r="L50" s="8">
        <v>0.5</v>
      </c>
      <c r="M50" s="6"/>
      <c r="N50" s="6">
        <f t="shared" si="9"/>
        <v>5.7</v>
      </c>
      <c r="O50" s="6">
        <f t="shared" si="10"/>
        <v>5.9</v>
      </c>
      <c r="P50" s="6">
        <f t="shared" si="11"/>
        <v>5.9</v>
      </c>
      <c r="Q50" s="6">
        <f t="shared" si="12"/>
        <v>6.1000000000000005</v>
      </c>
      <c r="R50" s="6"/>
      <c r="S50" s="6">
        <f t="shared" si="5"/>
        <v>6080</v>
      </c>
      <c r="T50" s="6"/>
      <c r="U50" s="6">
        <f t="shared" si="7"/>
        <v>4845</v>
      </c>
      <c r="V50" s="1"/>
      <c r="W50" s="33">
        <f t="shared" si="6"/>
        <v>0.2549019607843137</v>
      </c>
    </row>
    <row r="51" spans="1:23" ht="12.75">
      <c r="A51" s="7" t="s">
        <v>14</v>
      </c>
      <c r="B51" s="7">
        <v>50</v>
      </c>
      <c r="C51" s="18">
        <f t="shared" si="8"/>
        <v>1</v>
      </c>
      <c r="D51" s="21">
        <v>0</v>
      </c>
      <c r="E51" s="22">
        <v>1</v>
      </c>
      <c r="F51" s="22">
        <v>0</v>
      </c>
      <c r="G51" s="23">
        <v>0</v>
      </c>
      <c r="H51" s="20">
        <v>1</v>
      </c>
      <c r="I51" s="7">
        <v>1</v>
      </c>
      <c r="J51" s="7">
        <v>1</v>
      </c>
      <c r="K51" s="8">
        <v>0.5</v>
      </c>
      <c r="L51" s="8">
        <v>0.5</v>
      </c>
      <c r="M51" s="6"/>
      <c r="N51" s="6">
        <f t="shared" si="9"/>
        <v>5.7</v>
      </c>
      <c r="O51" s="6">
        <f t="shared" si="10"/>
        <v>5.9</v>
      </c>
      <c r="P51" s="6">
        <f t="shared" si="11"/>
        <v>5.9</v>
      </c>
      <c r="Q51" s="6">
        <f t="shared" si="12"/>
        <v>6.1000000000000005</v>
      </c>
      <c r="R51" s="6"/>
      <c r="S51" s="6">
        <f t="shared" si="5"/>
        <v>395</v>
      </c>
      <c r="T51" s="6"/>
      <c r="U51" s="6">
        <f t="shared" si="7"/>
        <v>267.5</v>
      </c>
      <c r="V51" s="1"/>
      <c r="W51" s="33">
        <f t="shared" si="6"/>
        <v>0.4766355140186916</v>
      </c>
    </row>
    <row r="52" spans="1:23" ht="12.75">
      <c r="A52" s="7" t="s">
        <v>11</v>
      </c>
      <c r="B52" s="7">
        <v>52</v>
      </c>
      <c r="C52" s="18">
        <f t="shared" si="8"/>
        <v>20</v>
      </c>
      <c r="D52" s="21">
        <v>20</v>
      </c>
      <c r="E52" s="22">
        <v>0</v>
      </c>
      <c r="F52" s="22">
        <v>0</v>
      </c>
      <c r="G52" s="23">
        <v>0</v>
      </c>
      <c r="H52" s="20">
        <v>0</v>
      </c>
      <c r="I52" s="7">
        <v>0</v>
      </c>
      <c r="J52" s="7">
        <v>0</v>
      </c>
      <c r="K52" s="8">
        <v>0.5</v>
      </c>
      <c r="L52" s="8">
        <v>0.5</v>
      </c>
      <c r="M52" s="6"/>
      <c r="N52" s="6">
        <f t="shared" si="9"/>
        <v>5.2</v>
      </c>
      <c r="O52" s="6">
        <f t="shared" si="10"/>
        <v>5.4</v>
      </c>
      <c r="P52" s="6">
        <f t="shared" si="11"/>
        <v>5.4</v>
      </c>
      <c r="Q52" s="6">
        <f t="shared" si="12"/>
        <v>5.6000000000000005</v>
      </c>
      <c r="R52" s="6"/>
      <c r="S52" s="6">
        <f t="shared" si="5"/>
        <v>5308</v>
      </c>
      <c r="T52" s="6"/>
      <c r="U52" s="6">
        <f>+B52*((D52+E52)*4.8+(F52+G52)*4.8)+J52*B52*0.3</f>
        <v>4992</v>
      </c>
      <c r="V52" s="1"/>
      <c r="W52" s="33">
        <f t="shared" si="6"/>
        <v>0.06330128205128205</v>
      </c>
    </row>
    <row r="53" spans="1:23" ht="12.75">
      <c r="A53" s="7" t="s">
        <v>13</v>
      </c>
      <c r="B53" s="7">
        <v>52</v>
      </c>
      <c r="C53" s="18">
        <f t="shared" si="8"/>
        <v>21</v>
      </c>
      <c r="D53" s="21">
        <v>0</v>
      </c>
      <c r="E53" s="22">
        <v>20</v>
      </c>
      <c r="F53" s="22">
        <v>0</v>
      </c>
      <c r="G53" s="23">
        <v>1</v>
      </c>
      <c r="H53" s="20">
        <v>1</v>
      </c>
      <c r="I53" s="7">
        <v>1</v>
      </c>
      <c r="J53" s="7">
        <v>0</v>
      </c>
      <c r="K53" s="8">
        <v>0.5</v>
      </c>
      <c r="L53" s="8">
        <v>0.5</v>
      </c>
      <c r="M53" s="6"/>
      <c r="N53" s="6">
        <f t="shared" si="9"/>
        <v>5.7</v>
      </c>
      <c r="O53" s="6">
        <f t="shared" si="10"/>
        <v>5.9</v>
      </c>
      <c r="P53" s="6">
        <f t="shared" si="11"/>
        <v>5.9</v>
      </c>
      <c r="Q53" s="6">
        <f t="shared" si="12"/>
        <v>6.1000000000000005</v>
      </c>
      <c r="R53" s="6"/>
      <c r="S53" s="6">
        <f t="shared" si="5"/>
        <v>6999.2</v>
      </c>
      <c r="T53" s="6"/>
      <c r="U53" s="6">
        <f t="shared" si="7"/>
        <v>5517.2</v>
      </c>
      <c r="V53" s="1"/>
      <c r="W53" s="33">
        <f t="shared" si="6"/>
        <v>0.2686145146088596</v>
      </c>
    </row>
    <row r="54" spans="1:23" ht="12.75">
      <c r="A54" s="7" t="s">
        <v>8</v>
      </c>
      <c r="B54" s="7">
        <v>60</v>
      </c>
      <c r="C54" s="18">
        <f>+D54+E54+F54+G54</f>
        <v>3</v>
      </c>
      <c r="D54" s="21">
        <v>3</v>
      </c>
      <c r="E54" s="22">
        <v>0</v>
      </c>
      <c r="F54" s="22">
        <v>0</v>
      </c>
      <c r="G54" s="23">
        <v>0</v>
      </c>
      <c r="H54" s="20">
        <v>0</v>
      </c>
      <c r="I54" s="7">
        <v>1</v>
      </c>
      <c r="J54" s="7">
        <v>0</v>
      </c>
      <c r="K54" s="8">
        <v>0.6</v>
      </c>
      <c r="L54" s="8">
        <v>0.6</v>
      </c>
      <c r="M54" s="6"/>
      <c r="N54" s="6">
        <f t="shared" si="9"/>
        <v>5.3</v>
      </c>
      <c r="O54" s="6">
        <f t="shared" si="10"/>
        <v>5.5</v>
      </c>
      <c r="P54" s="6">
        <f t="shared" si="11"/>
        <v>5.5</v>
      </c>
      <c r="Q54" s="6">
        <f t="shared" si="12"/>
        <v>5.7</v>
      </c>
      <c r="R54" s="6"/>
      <c r="S54" s="6">
        <f t="shared" si="5"/>
        <v>953.9999999999999</v>
      </c>
      <c r="T54" s="6"/>
      <c r="U54" s="6">
        <f>+B54*((D54+E54)*4.8+(F54+G54)*4.8)+J54*B54*0.3</f>
        <v>863.9999999999999</v>
      </c>
      <c r="V54" s="1"/>
      <c r="W54" s="33">
        <f t="shared" si="6"/>
        <v>0.10416666666666669</v>
      </c>
    </row>
    <row r="55" spans="1:23" ht="12.75">
      <c r="A55" s="7" t="s">
        <v>17</v>
      </c>
      <c r="B55" s="7">
        <v>60</v>
      </c>
      <c r="C55" s="18">
        <f t="shared" si="8"/>
        <v>13</v>
      </c>
      <c r="D55" s="21">
        <v>0</v>
      </c>
      <c r="E55" s="22">
        <v>9</v>
      </c>
      <c r="F55" s="22">
        <v>0</v>
      </c>
      <c r="G55" s="23">
        <v>4</v>
      </c>
      <c r="H55" s="25">
        <v>1</v>
      </c>
      <c r="I55" s="7">
        <v>1</v>
      </c>
      <c r="J55" s="7">
        <v>0</v>
      </c>
      <c r="K55" s="8">
        <v>0.6</v>
      </c>
      <c r="L55" s="8">
        <v>0.6</v>
      </c>
      <c r="M55" s="24"/>
      <c r="N55" s="6">
        <f t="shared" si="9"/>
        <v>5.8999999999999995</v>
      </c>
      <c r="O55" s="6">
        <f t="shared" si="10"/>
        <v>6.1</v>
      </c>
      <c r="P55" s="6">
        <f t="shared" si="11"/>
        <v>6.1</v>
      </c>
      <c r="Q55" s="6">
        <f t="shared" si="12"/>
        <v>6.3</v>
      </c>
      <c r="R55" s="6"/>
      <c r="S55" s="6">
        <f t="shared" si="5"/>
        <v>5274</v>
      </c>
      <c r="T55" s="6"/>
      <c r="U55" s="6">
        <f t="shared" si="7"/>
        <v>3950.9999999999995</v>
      </c>
      <c r="V55" s="1"/>
      <c r="W55" s="33">
        <f t="shared" si="6"/>
        <v>0.334851936218679</v>
      </c>
    </row>
    <row r="56" spans="1:23" ht="12.75">
      <c r="A56" s="7" t="s">
        <v>13</v>
      </c>
      <c r="B56" s="7">
        <v>65</v>
      </c>
      <c r="C56" s="18">
        <f>+D56+E56+F56+G56</f>
        <v>6</v>
      </c>
      <c r="D56" s="21">
        <v>2</v>
      </c>
      <c r="E56" s="22">
        <v>0</v>
      </c>
      <c r="F56" s="22">
        <v>4</v>
      </c>
      <c r="G56" s="23">
        <v>0</v>
      </c>
      <c r="H56" s="25">
        <v>1</v>
      </c>
      <c r="I56" s="7">
        <v>1</v>
      </c>
      <c r="J56" s="7">
        <v>0</v>
      </c>
      <c r="K56" s="8">
        <v>0.6</v>
      </c>
      <c r="L56" s="8">
        <v>0.6</v>
      </c>
      <c r="M56" s="24"/>
      <c r="N56" s="6">
        <f t="shared" si="9"/>
        <v>5.8999999999999995</v>
      </c>
      <c r="O56" s="6">
        <f t="shared" si="10"/>
        <v>6.1</v>
      </c>
      <c r="P56" s="6">
        <f t="shared" si="11"/>
        <v>6.1</v>
      </c>
      <c r="Q56" s="6">
        <f t="shared" si="12"/>
        <v>6.3</v>
      </c>
      <c r="R56" s="6"/>
      <c r="S56" s="6">
        <f t="shared" si="5"/>
        <v>2586.9999999999995</v>
      </c>
      <c r="T56" s="6"/>
      <c r="U56" s="6">
        <f t="shared" si="7"/>
        <v>1982.5</v>
      </c>
      <c r="V56" s="1"/>
      <c r="W56" s="33">
        <f t="shared" si="6"/>
        <v>0.304918032786885</v>
      </c>
    </row>
    <row r="57" spans="1:23" ht="12.75">
      <c r="A57" s="7" t="s">
        <v>17</v>
      </c>
      <c r="B57" s="7">
        <v>65</v>
      </c>
      <c r="C57" s="18">
        <f>+D57+E57+F57+G57</f>
        <v>1</v>
      </c>
      <c r="D57" s="21">
        <v>1</v>
      </c>
      <c r="E57" s="22">
        <v>0</v>
      </c>
      <c r="F57" s="22">
        <v>0</v>
      </c>
      <c r="G57" s="23">
        <v>0</v>
      </c>
      <c r="H57" s="25">
        <v>1</v>
      </c>
      <c r="I57" s="7">
        <v>1</v>
      </c>
      <c r="J57" s="7">
        <v>0</v>
      </c>
      <c r="K57" s="8">
        <v>0.6</v>
      </c>
      <c r="L57" s="8">
        <v>0.6</v>
      </c>
      <c r="M57" s="24"/>
      <c r="N57" s="6">
        <f t="shared" si="9"/>
        <v>5.8999999999999995</v>
      </c>
      <c r="O57" s="6">
        <f t="shared" si="10"/>
        <v>6.1</v>
      </c>
      <c r="P57" s="6">
        <f t="shared" si="11"/>
        <v>6.1</v>
      </c>
      <c r="Q57" s="6">
        <f t="shared" si="12"/>
        <v>6.3</v>
      </c>
      <c r="R57" s="6"/>
      <c r="S57" s="6">
        <f t="shared" si="5"/>
        <v>422.49999999999994</v>
      </c>
      <c r="T57" s="6"/>
      <c r="U57" s="6">
        <f>+B57*((D57+E57)*5.05+(F57+G57)*5.7)+J57*B57*0.3</f>
        <v>328.25</v>
      </c>
      <c r="V57" s="1"/>
      <c r="W57" s="33">
        <f t="shared" si="6"/>
        <v>0.28712871287128694</v>
      </c>
    </row>
    <row r="58" spans="1:23" ht="12.75">
      <c r="A58" s="7" t="s">
        <v>17</v>
      </c>
      <c r="B58" s="7">
        <v>70</v>
      </c>
      <c r="C58" s="18">
        <f t="shared" si="8"/>
        <v>1</v>
      </c>
      <c r="D58" s="21">
        <v>1</v>
      </c>
      <c r="E58" s="22">
        <v>0</v>
      </c>
      <c r="F58" s="22">
        <v>0</v>
      </c>
      <c r="G58" s="23">
        <v>0</v>
      </c>
      <c r="H58" s="25">
        <v>1</v>
      </c>
      <c r="I58" s="7">
        <v>1</v>
      </c>
      <c r="J58" s="7">
        <v>0</v>
      </c>
      <c r="K58" s="8">
        <v>0.7</v>
      </c>
      <c r="L58" s="8">
        <v>0.7</v>
      </c>
      <c r="M58" s="24"/>
      <c r="N58" s="6">
        <f t="shared" si="9"/>
        <v>6.1000000000000005</v>
      </c>
      <c r="O58" s="6">
        <f t="shared" si="10"/>
        <v>6.300000000000001</v>
      </c>
      <c r="P58" s="6">
        <f t="shared" si="11"/>
        <v>6.300000000000001</v>
      </c>
      <c r="Q58" s="6">
        <f t="shared" si="12"/>
        <v>6.500000000000001</v>
      </c>
      <c r="R58" s="6"/>
      <c r="S58" s="6">
        <f t="shared" si="5"/>
        <v>476.00000000000006</v>
      </c>
      <c r="T58" s="6"/>
      <c r="U58" s="6">
        <f>+B58*((D58+E58)*5.05+(F58+G58)*5.7)+J58*B58*0.3</f>
        <v>353.5</v>
      </c>
      <c r="V58" s="1"/>
      <c r="W58" s="33">
        <f t="shared" si="6"/>
        <v>0.3465346534653467</v>
      </c>
    </row>
    <row r="59" spans="1:23" ht="12.75">
      <c r="A59" s="9" t="s">
        <v>8</v>
      </c>
      <c r="B59" s="9">
        <v>84</v>
      </c>
      <c r="C59" s="19">
        <f t="shared" si="8"/>
        <v>3</v>
      </c>
      <c r="D59" s="28">
        <v>2</v>
      </c>
      <c r="E59" s="29">
        <v>0</v>
      </c>
      <c r="F59" s="29">
        <v>1</v>
      </c>
      <c r="G59" s="30">
        <v>0</v>
      </c>
      <c r="H59" s="31">
        <v>0</v>
      </c>
      <c r="I59" s="9">
        <v>1</v>
      </c>
      <c r="J59" s="9">
        <v>0</v>
      </c>
      <c r="K59" s="10">
        <v>0.8</v>
      </c>
      <c r="L59" s="10">
        <v>0.8</v>
      </c>
      <c r="M59" s="24"/>
      <c r="N59" s="11">
        <f t="shared" si="9"/>
        <v>5.5</v>
      </c>
      <c r="O59" s="11">
        <f t="shared" si="10"/>
        <v>5.7</v>
      </c>
      <c r="P59" s="11">
        <f t="shared" si="11"/>
        <v>5.7</v>
      </c>
      <c r="Q59" s="11">
        <f t="shared" si="12"/>
        <v>5.9</v>
      </c>
      <c r="R59" s="6"/>
      <c r="S59" s="11">
        <f t="shared" si="5"/>
        <v>1402.8</v>
      </c>
      <c r="T59" s="6"/>
      <c r="U59" s="11">
        <f>+B59*((D59+E59)*4.8+(F59+G59)*4.8)+J59*B59*0.3</f>
        <v>1209.6</v>
      </c>
      <c r="V59" s="1"/>
      <c r="W59" s="34">
        <f t="shared" si="6"/>
        <v>0.15972222222222227</v>
      </c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"/>
      <c r="W60" s="1"/>
    </row>
    <row r="61" spans="1:23" ht="15">
      <c r="A61" s="4" t="s">
        <v>0</v>
      </c>
      <c r="B61" s="2"/>
      <c r="C61" s="14">
        <f>+SUM(C8:C59)</f>
        <v>985</v>
      </c>
      <c r="D61" s="4" t="s">
        <v>27</v>
      </c>
      <c r="E61" s="2"/>
      <c r="F61" s="2"/>
      <c r="G61" s="2"/>
      <c r="H61" s="2"/>
      <c r="I61" s="2"/>
      <c r="J61" s="2"/>
      <c r="K61" s="12"/>
      <c r="M61" s="13"/>
      <c r="N61" s="15" t="s">
        <v>20</v>
      </c>
      <c r="P61" s="2"/>
      <c r="Q61" s="13"/>
      <c r="R61" s="13"/>
      <c r="S61" s="3">
        <f>+SUM(S8:S59)</f>
        <v>171146.20000000004</v>
      </c>
      <c r="T61" s="13"/>
      <c r="U61" s="3">
        <f>+SUM(U8:U59)</f>
        <v>155192.50000000003</v>
      </c>
      <c r="V61" s="1"/>
      <c r="W61" s="1"/>
    </row>
    <row r="62" spans="1:23" ht="15.7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12"/>
      <c r="M62" s="13"/>
      <c r="N62" s="15"/>
      <c r="P62" s="2"/>
      <c r="Q62" s="13"/>
      <c r="R62" s="13"/>
      <c r="S62" s="13"/>
      <c r="T62" s="13"/>
      <c r="U62" s="13"/>
      <c r="V62" s="1"/>
      <c r="W62" s="1"/>
    </row>
    <row r="63" spans="1:23" ht="15.75" thickBot="1">
      <c r="A63" s="2"/>
      <c r="B63" s="2"/>
      <c r="C63" s="14">
        <f>+SUM(C8:C36)</f>
        <v>657</v>
      </c>
      <c r="D63" s="2" t="s">
        <v>43</v>
      </c>
      <c r="E63" s="2"/>
      <c r="F63" s="2"/>
      <c r="G63" s="2"/>
      <c r="H63" s="2"/>
      <c r="I63" s="2"/>
      <c r="J63" s="2"/>
      <c r="K63" s="16"/>
      <c r="M63" s="13"/>
      <c r="N63" s="15" t="s">
        <v>21</v>
      </c>
      <c r="P63" s="2"/>
      <c r="Q63" s="13"/>
      <c r="R63" s="13"/>
      <c r="S63" s="17">
        <f>+S61*12</f>
        <v>2053754.4000000004</v>
      </c>
      <c r="T63" s="13"/>
      <c r="U63" s="17">
        <f>+U61*12</f>
        <v>1862310.0000000005</v>
      </c>
      <c r="V63" s="1"/>
      <c r="W63" s="1"/>
    </row>
    <row r="64" spans="1:23" ht="13.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12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"/>
      <c r="W64" s="1"/>
    </row>
    <row r="65" spans="1:23" ht="15.75" thickBot="1">
      <c r="A65" s="2"/>
      <c r="B65" s="2"/>
      <c r="C65" s="2"/>
      <c r="D65" s="2"/>
      <c r="E65" s="2"/>
      <c r="F65" s="2"/>
      <c r="G65" s="15" t="s">
        <v>44</v>
      </c>
      <c r="H65" s="2"/>
      <c r="I65" s="2"/>
      <c r="K65" s="2"/>
      <c r="M65" s="13"/>
      <c r="O65" s="13"/>
      <c r="P65" s="13"/>
      <c r="Q65" s="13"/>
      <c r="R65" s="13"/>
      <c r="S65" s="17">
        <f>+S63-U63</f>
        <v>191444.3999999999</v>
      </c>
      <c r="T65" s="13"/>
      <c r="U65" s="13"/>
      <c r="V65" s="1"/>
      <c r="W65" s="1"/>
    </row>
    <row r="67" spans="1:14" ht="12.75">
      <c r="A67" t="s">
        <v>0</v>
      </c>
      <c r="D67" t="s">
        <v>0</v>
      </c>
      <c r="N67" t="s">
        <v>0</v>
      </c>
    </row>
    <row r="68" spans="1:15" ht="12.75">
      <c r="A68" t="s">
        <v>0</v>
      </c>
      <c r="B68" t="s">
        <v>0</v>
      </c>
      <c r="D68" t="s">
        <v>0</v>
      </c>
      <c r="F68" t="s">
        <v>0</v>
      </c>
      <c r="O68" t="s">
        <v>0</v>
      </c>
    </row>
    <row r="69" spans="1:4" ht="12.75">
      <c r="A69" t="s">
        <v>0</v>
      </c>
      <c r="B69" t="s">
        <v>0</v>
      </c>
      <c r="D69" t="s">
        <v>0</v>
      </c>
    </row>
    <row r="70" spans="1:4" ht="12.75">
      <c r="A70" t="s">
        <v>0</v>
      </c>
      <c r="B70" t="s">
        <v>0</v>
      </c>
      <c r="D70" t="s">
        <v>0</v>
      </c>
    </row>
    <row r="71" spans="1:4" ht="12.75">
      <c r="A71" t="s">
        <v>0</v>
      </c>
      <c r="D71" t="s">
        <v>0</v>
      </c>
    </row>
    <row r="72" ht="12.75">
      <c r="A72" t="s">
        <v>0</v>
      </c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2000-01-21T21:46:38Z</cp:lastPrinted>
  <dcterms:created xsi:type="dcterms:W3CDTF">1996-10-14T23:33:28Z</dcterms:created>
  <dcterms:modified xsi:type="dcterms:W3CDTF">2000-01-21T21:49:37Z</dcterms:modified>
  <cp:category/>
  <cp:version/>
  <cp:contentType/>
  <cp:contentStatus/>
</cp:coreProperties>
</file>