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2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'Sheet1'!$D$13:$L$100</definedName>
  </definedNames>
  <calcPr fullCalcOnLoad="1"/>
</workbook>
</file>

<file path=xl/sharedStrings.xml><?xml version="1.0" encoding="utf-8"?>
<sst xmlns="http://schemas.openxmlformats.org/spreadsheetml/2006/main" count="88" uniqueCount="26">
  <si>
    <t>Berth or</t>
  </si>
  <si>
    <t>boat size,</t>
  </si>
  <si>
    <t>whichever</t>
  </si>
  <si>
    <t>is larger</t>
  </si>
  <si>
    <t>Base Rate</t>
  </si>
  <si>
    <t>Unmetered</t>
  </si>
  <si>
    <t xml:space="preserve">Power </t>
  </si>
  <si>
    <t>Downwind or Crosswind Berth</t>
  </si>
  <si>
    <t xml:space="preserve">Single </t>
  </si>
  <si>
    <t>Finger</t>
  </si>
  <si>
    <t>Double</t>
  </si>
  <si>
    <t xml:space="preserve">Double </t>
  </si>
  <si>
    <t>(/foot/month)</t>
  </si>
  <si>
    <t>Upwind Berth or End Tie</t>
  </si>
  <si>
    <t xml:space="preserve"> </t>
  </si>
  <si>
    <t>unmetered power, dock box</t>
  </si>
  <si>
    <t>TOTAL MONTHLY BILL</t>
  </si>
  <si>
    <t>unmetered power, no dock box</t>
  </si>
  <si>
    <t>metered power, dock box</t>
  </si>
  <si>
    <t xml:space="preserve"> base rate</t>
  </si>
  <si>
    <t xml:space="preserve"> adjustment for double finger</t>
  </si>
  <si>
    <t xml:space="preserve"> adjustment for upwind</t>
  </si>
  <si>
    <t xml:space="preserve"> credit for no dock box</t>
  </si>
  <si>
    <t xml:space="preserve"> adjustment for extra-wide</t>
  </si>
  <si>
    <t xml:space="preserve"> progressie rate increment for berthing</t>
  </si>
  <si>
    <t xml:space="preserve"> progressive rate increment for unmetered power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</si>
</sst>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164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94"/>
  <sheetViews>
    <sheetView tabSelected="1" workbookViewId="0" topLeftCell="C2">
      <selection activeCell="C9" sqref="C9"/>
    </sheetView>
  </sheetViews>
  <sheetFormatPr defaultColWidth="9.140625" defaultRowHeight="12.75"/>
  <cols>
    <col min="1" max="1" width="15.28125" style="4" customWidth="1"/>
    <col min="2" max="3" width="16.421875" style="5" customWidth="1"/>
    <col min="4" max="4" width="15.28125" style="4" customWidth="1"/>
    <col min="5" max="5" width="16.7109375" style="8" customWidth="1"/>
    <col min="6" max="6" width="2.8515625" style="8" customWidth="1"/>
    <col min="7" max="7" width="11.140625" style="8" customWidth="1"/>
    <col min="8" max="8" width="6.140625" style="8" customWidth="1"/>
    <col min="9" max="9" width="6.00390625" style="8" customWidth="1"/>
    <col min="10" max="10" width="11.140625" style="9" customWidth="1"/>
    <col min="11" max="11" width="3.28125" style="9" customWidth="1"/>
    <col min="12" max="12" width="12.7109375" style="9" customWidth="1"/>
  </cols>
  <sheetData>
    <row r="4" spans="2:12" s="1" customFormat="1" ht="15">
      <c r="B4" s="10"/>
      <c r="C4" s="11"/>
      <c r="D4" s="7">
        <v>4.6</v>
      </c>
      <c r="E4" s="33" t="s">
        <v>19</v>
      </c>
      <c r="F4" s="6"/>
      <c r="G4" s="6"/>
      <c r="H4" s="6"/>
      <c r="I4" s="6"/>
      <c r="J4" s="7"/>
      <c r="K4" s="7"/>
      <c r="L4" s="7"/>
    </row>
    <row r="5" spans="2:12" s="1" customFormat="1" ht="15">
      <c r="B5" s="10"/>
      <c r="C5" s="11"/>
      <c r="E5" s="33"/>
      <c r="F5" s="6"/>
      <c r="G5" s="6"/>
      <c r="H5" s="6"/>
      <c r="I5" s="6"/>
      <c r="J5" s="7"/>
      <c r="K5" s="7"/>
      <c r="L5" s="7"/>
    </row>
    <row r="6" spans="1:12" s="1" customFormat="1" ht="15">
      <c r="A6" s="10"/>
      <c r="B6" s="12"/>
      <c r="C6" s="11"/>
      <c r="D6" s="35">
        <v>0.05</v>
      </c>
      <c r="E6" s="33" t="s">
        <v>20</v>
      </c>
      <c r="F6" s="6"/>
      <c r="G6" s="6"/>
      <c r="H6" s="6"/>
      <c r="I6" s="6"/>
      <c r="J6" s="7"/>
      <c r="K6" s="7"/>
      <c r="L6" s="7"/>
    </row>
    <row r="7" spans="1:12" s="1" customFormat="1" ht="15">
      <c r="A7" s="10"/>
      <c r="B7" s="12"/>
      <c r="C7" s="11"/>
      <c r="D7" s="35">
        <v>0.05</v>
      </c>
      <c r="E7" s="33" t="s">
        <v>21</v>
      </c>
      <c r="F7" s="6"/>
      <c r="G7" s="6"/>
      <c r="H7" s="6"/>
      <c r="I7" s="6"/>
      <c r="J7" s="7"/>
      <c r="K7" s="7"/>
      <c r="L7" s="7"/>
    </row>
    <row r="8" spans="1:12" s="1" customFormat="1" ht="15">
      <c r="A8" s="10"/>
      <c r="B8" s="12"/>
      <c r="C8" s="11"/>
      <c r="D8" s="36">
        <v>5</v>
      </c>
      <c r="E8" s="34" t="s">
        <v>22</v>
      </c>
      <c r="F8" s="14"/>
      <c r="G8" s="14"/>
      <c r="H8" s="14"/>
      <c r="I8" s="16"/>
      <c r="J8" s="15"/>
      <c r="K8" s="15"/>
      <c r="L8" s="15"/>
    </row>
    <row r="9" spans="1:12" s="1" customFormat="1" ht="15">
      <c r="A9" s="10"/>
      <c r="B9" s="12"/>
      <c r="C9" s="11"/>
      <c r="D9" s="38">
        <v>0.2</v>
      </c>
      <c r="E9" s="34" t="s">
        <v>23</v>
      </c>
      <c r="F9" s="14"/>
      <c r="G9" s="14"/>
      <c r="H9" s="14"/>
      <c r="I9" s="16"/>
      <c r="J9" s="15"/>
      <c r="K9" s="15"/>
      <c r="L9" s="15"/>
    </row>
    <row r="10" spans="1:12" s="1" customFormat="1" ht="15">
      <c r="A10" s="10"/>
      <c r="B10" s="12"/>
      <c r="C10" s="11"/>
      <c r="D10" s="37">
        <v>0.04</v>
      </c>
      <c r="E10" s="34" t="s">
        <v>24</v>
      </c>
      <c r="F10" s="14"/>
      <c r="G10" s="14"/>
      <c r="H10" s="14"/>
      <c r="I10" s="16"/>
      <c r="J10" s="15"/>
      <c r="K10" s="15"/>
      <c r="L10" s="15"/>
    </row>
    <row r="11" spans="1:12" s="1" customFormat="1" ht="15">
      <c r="A11" s="10"/>
      <c r="B11" s="12"/>
      <c r="C11" s="11"/>
      <c r="D11" s="37">
        <v>0.037</v>
      </c>
      <c r="E11" s="34" t="s">
        <v>25</v>
      </c>
      <c r="F11" s="14"/>
      <c r="G11" s="14"/>
      <c r="H11" s="14"/>
      <c r="I11" s="16"/>
      <c r="J11" s="15"/>
      <c r="K11" s="15"/>
      <c r="L11" s="15"/>
    </row>
    <row r="12" spans="1:12" s="1" customFormat="1" ht="15.75" thickBot="1">
      <c r="A12" s="10"/>
      <c r="B12" s="12"/>
      <c r="C12" s="11"/>
      <c r="D12" s="27"/>
      <c r="E12" s="23"/>
      <c r="F12" s="23"/>
      <c r="G12" s="23"/>
      <c r="H12" s="23"/>
      <c r="I12" s="28"/>
      <c r="J12" s="24"/>
      <c r="K12" s="24"/>
      <c r="L12" s="24"/>
    </row>
    <row r="13" spans="1:12" s="1" customFormat="1" ht="15">
      <c r="A13" s="2" t="s">
        <v>14</v>
      </c>
      <c r="B13" s="12" t="s">
        <v>14</v>
      </c>
      <c r="C13" s="11"/>
      <c r="D13" s="29"/>
      <c r="E13" s="30" t="s">
        <v>16</v>
      </c>
      <c r="F13" s="17"/>
      <c r="G13" s="17"/>
      <c r="H13" s="17"/>
      <c r="I13" s="31" t="s">
        <v>15</v>
      </c>
      <c r="J13" s="19"/>
      <c r="K13" s="19"/>
      <c r="L13" s="20"/>
    </row>
    <row r="14" spans="2:12" s="1" customFormat="1" ht="15">
      <c r="B14" s="3"/>
      <c r="C14" s="11"/>
      <c r="D14" s="26"/>
      <c r="E14" s="14"/>
      <c r="F14" s="14"/>
      <c r="G14" s="14"/>
      <c r="H14" s="14"/>
      <c r="I14" s="14"/>
      <c r="J14" s="15"/>
      <c r="K14" s="15"/>
      <c r="L14" s="21"/>
    </row>
    <row r="15" spans="1:12" s="1" customFormat="1" ht="15">
      <c r="A15" s="2" t="s">
        <v>0</v>
      </c>
      <c r="B15" s="3"/>
      <c r="C15" s="13"/>
      <c r="D15" s="25" t="s">
        <v>0</v>
      </c>
      <c r="E15" s="14"/>
      <c r="F15" s="14" t="s">
        <v>7</v>
      </c>
      <c r="G15" s="14"/>
      <c r="H15" s="14"/>
      <c r="I15" s="14"/>
      <c r="J15" s="16"/>
      <c r="K15" s="14" t="s">
        <v>13</v>
      </c>
      <c r="L15" s="21"/>
    </row>
    <row r="16" spans="1:12" s="1" customFormat="1" ht="15">
      <c r="A16" s="2" t="s">
        <v>1</v>
      </c>
      <c r="B16" s="3"/>
      <c r="C16" s="3" t="s">
        <v>5</v>
      </c>
      <c r="D16" s="25" t="s">
        <v>1</v>
      </c>
      <c r="E16" s="14"/>
      <c r="F16" s="14"/>
      <c r="G16" s="14"/>
      <c r="H16" s="14"/>
      <c r="I16" s="14"/>
      <c r="J16" s="15"/>
      <c r="K16" s="15"/>
      <c r="L16" s="21"/>
    </row>
    <row r="17" spans="1:12" s="1" customFormat="1" ht="15">
      <c r="A17" s="2" t="s">
        <v>2</v>
      </c>
      <c r="B17" s="3" t="s">
        <v>4</v>
      </c>
      <c r="C17" s="3" t="s">
        <v>6</v>
      </c>
      <c r="D17" s="25" t="s">
        <v>2</v>
      </c>
      <c r="E17" s="14" t="s">
        <v>8</v>
      </c>
      <c r="F17" s="14"/>
      <c r="G17" s="14" t="s">
        <v>10</v>
      </c>
      <c r="H17" s="14"/>
      <c r="I17" s="14"/>
      <c r="J17" s="14" t="s">
        <v>8</v>
      </c>
      <c r="K17" s="14"/>
      <c r="L17" s="22" t="s">
        <v>11</v>
      </c>
    </row>
    <row r="18" spans="1:12" s="1" customFormat="1" ht="15">
      <c r="A18" s="2" t="s">
        <v>3</v>
      </c>
      <c r="B18" s="3" t="s">
        <v>12</v>
      </c>
      <c r="C18" s="3" t="s">
        <v>12</v>
      </c>
      <c r="D18" s="25" t="s">
        <v>3</v>
      </c>
      <c r="E18" s="14" t="s">
        <v>9</v>
      </c>
      <c r="F18" s="14"/>
      <c r="G18" s="14" t="s">
        <v>9</v>
      </c>
      <c r="H18" s="14"/>
      <c r="I18" s="14"/>
      <c r="J18" s="14" t="s">
        <v>9</v>
      </c>
      <c r="K18" s="14"/>
      <c r="L18" s="22" t="s">
        <v>9</v>
      </c>
    </row>
    <row r="19" spans="4:12" s="1" customFormat="1" ht="15">
      <c r="D19" s="26"/>
      <c r="E19" s="14"/>
      <c r="F19" s="14"/>
      <c r="G19" s="14"/>
      <c r="H19" s="14"/>
      <c r="I19" s="14"/>
      <c r="J19" s="15"/>
      <c r="K19" s="15"/>
      <c r="L19" s="21"/>
    </row>
    <row r="20" spans="1:12" s="1" customFormat="1" ht="15">
      <c r="A20" s="2">
        <v>20</v>
      </c>
      <c r="B20" s="3">
        <f>$D$4*(1+$D$10)^0</f>
        <v>4.6</v>
      </c>
      <c r="C20" s="3">
        <v>0</v>
      </c>
      <c r="D20" s="25">
        <v>20</v>
      </c>
      <c r="E20" s="14">
        <f>$A20*($B20+$C20)</f>
        <v>92</v>
      </c>
      <c r="F20" s="14"/>
      <c r="G20" s="14">
        <f>$A20*($B20+$C20)*(1+$D$6)</f>
        <v>96.60000000000001</v>
      </c>
      <c r="H20" s="14"/>
      <c r="I20" s="14"/>
      <c r="J20" s="14">
        <f>$A20*($B20+$C20)*(1+$D$7)</f>
        <v>96.60000000000001</v>
      </c>
      <c r="K20" s="15"/>
      <c r="L20" s="22">
        <f>$A20*($B20+$C20)*(1+$D$6+$D$7)</f>
        <v>101.2</v>
      </c>
    </row>
    <row r="21" spans="1:12" s="1" customFormat="1" ht="15">
      <c r="A21" s="2">
        <f>A20+1</f>
        <v>21</v>
      </c>
      <c r="B21" s="3">
        <f>$D$4*(1+$D$10)^0</f>
        <v>4.6</v>
      </c>
      <c r="C21" s="3">
        <v>0</v>
      </c>
      <c r="D21" s="25">
        <f>D20+1</f>
        <v>21</v>
      </c>
      <c r="E21" s="14">
        <f aca="true" t="shared" si="0" ref="E21:E84">$A21*($B21+$C21)</f>
        <v>96.6</v>
      </c>
      <c r="F21" s="14"/>
      <c r="G21" s="14">
        <f aca="true" t="shared" si="1" ref="G21:G84">$A21*($B21+$C21)*(1+$D$6)</f>
        <v>101.42999999999999</v>
      </c>
      <c r="H21" s="14"/>
      <c r="I21" s="14"/>
      <c r="J21" s="14">
        <f aca="true" t="shared" si="2" ref="J21:J84">$A21*($B21+$C21)*(1+$D$7)</f>
        <v>101.42999999999999</v>
      </c>
      <c r="K21" s="15"/>
      <c r="L21" s="22">
        <f aca="true" t="shared" si="3" ref="L21:L84">$A21*($B21+$C21)*(1+$D$6+$D$7)</f>
        <v>106.26</v>
      </c>
    </row>
    <row r="22" spans="1:12" s="1" customFormat="1" ht="15">
      <c r="A22" s="2">
        <f aca="true" t="shared" si="4" ref="A22:A85">A21+1</f>
        <v>22</v>
      </c>
      <c r="B22" s="3">
        <f>$D$4*(1+$D$10)^1</f>
        <v>4.784</v>
      </c>
      <c r="C22" s="3">
        <f>B22*$D$11*1</f>
        <v>0.17700799999999997</v>
      </c>
      <c r="D22" s="25">
        <f aca="true" t="shared" si="5" ref="D22:D85">D21+1</f>
        <v>22</v>
      </c>
      <c r="E22" s="14">
        <f t="shared" si="0"/>
        <v>109.14217599999999</v>
      </c>
      <c r="F22" s="14"/>
      <c r="G22" s="14">
        <f t="shared" si="1"/>
        <v>114.59928479999999</v>
      </c>
      <c r="H22" s="14"/>
      <c r="I22" s="14"/>
      <c r="J22" s="14">
        <f t="shared" si="2"/>
        <v>114.59928479999999</v>
      </c>
      <c r="K22" s="15"/>
      <c r="L22" s="22">
        <f t="shared" si="3"/>
        <v>120.0563936</v>
      </c>
    </row>
    <row r="23" spans="1:12" s="1" customFormat="1" ht="15">
      <c r="A23" s="2">
        <f t="shared" si="4"/>
        <v>23</v>
      </c>
      <c r="B23" s="3">
        <f>$D$4*(1+$D$10)^1</f>
        <v>4.784</v>
      </c>
      <c r="C23" s="3">
        <f>B23*$D$11*1</f>
        <v>0.17700799999999997</v>
      </c>
      <c r="D23" s="25">
        <f t="shared" si="5"/>
        <v>23</v>
      </c>
      <c r="E23" s="14">
        <f t="shared" si="0"/>
        <v>114.103184</v>
      </c>
      <c r="F23" s="14"/>
      <c r="G23" s="14">
        <f t="shared" si="1"/>
        <v>119.80834320000001</v>
      </c>
      <c r="H23" s="14"/>
      <c r="I23" s="14"/>
      <c r="J23" s="14">
        <f t="shared" si="2"/>
        <v>119.80834320000001</v>
      </c>
      <c r="K23" s="15"/>
      <c r="L23" s="22">
        <f t="shared" si="3"/>
        <v>125.51350240000001</v>
      </c>
    </row>
    <row r="24" spans="1:12" s="1" customFormat="1" ht="15">
      <c r="A24" s="2">
        <f t="shared" si="4"/>
        <v>24</v>
      </c>
      <c r="B24" s="3">
        <f>$D$4*(1+$D$10)^1</f>
        <v>4.784</v>
      </c>
      <c r="C24" s="3">
        <f>B24*$D$11*1</f>
        <v>0.17700799999999997</v>
      </c>
      <c r="D24" s="25">
        <f t="shared" si="5"/>
        <v>24</v>
      </c>
      <c r="E24" s="14">
        <f t="shared" si="0"/>
        <v>119.06419199999999</v>
      </c>
      <c r="F24" s="14"/>
      <c r="G24" s="14">
        <f t="shared" si="1"/>
        <v>125.0174016</v>
      </c>
      <c r="H24" s="14"/>
      <c r="I24" s="14"/>
      <c r="J24" s="14">
        <f t="shared" si="2"/>
        <v>125.0174016</v>
      </c>
      <c r="K24" s="15"/>
      <c r="L24" s="22">
        <f t="shared" si="3"/>
        <v>130.9706112</v>
      </c>
    </row>
    <row r="25" spans="1:12" s="1" customFormat="1" ht="15">
      <c r="A25" s="2">
        <f t="shared" si="4"/>
        <v>25</v>
      </c>
      <c r="B25" s="3">
        <f>$D$4*(1+$D$10)^2</f>
        <v>4.97536</v>
      </c>
      <c r="C25" s="3">
        <f>B25*$D$11*2</f>
        <v>0.36817664</v>
      </c>
      <c r="D25" s="25">
        <f t="shared" si="5"/>
        <v>25</v>
      </c>
      <c r="E25" s="14">
        <f t="shared" si="0"/>
        <v>133.588416</v>
      </c>
      <c r="F25" s="14"/>
      <c r="G25" s="14">
        <f t="shared" si="1"/>
        <v>140.2678368</v>
      </c>
      <c r="H25" s="14"/>
      <c r="I25" s="14"/>
      <c r="J25" s="14">
        <f t="shared" si="2"/>
        <v>140.2678368</v>
      </c>
      <c r="K25" s="15"/>
      <c r="L25" s="22">
        <f t="shared" si="3"/>
        <v>146.9472576</v>
      </c>
    </row>
    <row r="26" spans="1:12" s="1" customFormat="1" ht="15">
      <c r="A26" s="2">
        <f t="shared" si="4"/>
        <v>26</v>
      </c>
      <c r="B26" s="3">
        <f>$D$4*(1+$D$10)^2</f>
        <v>4.97536</v>
      </c>
      <c r="C26" s="3">
        <f>B26*$D$11*2</f>
        <v>0.36817664</v>
      </c>
      <c r="D26" s="25">
        <f t="shared" si="5"/>
        <v>26</v>
      </c>
      <c r="E26" s="14">
        <f t="shared" si="0"/>
        <v>138.93195264</v>
      </c>
      <c r="F26" s="14"/>
      <c r="G26" s="14">
        <f t="shared" si="1"/>
        <v>145.87855027199998</v>
      </c>
      <c r="H26" s="14"/>
      <c r="I26" s="14"/>
      <c r="J26" s="14">
        <f t="shared" si="2"/>
        <v>145.87855027199998</v>
      </c>
      <c r="K26" s="15"/>
      <c r="L26" s="22">
        <f t="shared" si="3"/>
        <v>152.825147904</v>
      </c>
    </row>
    <row r="27" spans="1:12" s="1" customFormat="1" ht="15">
      <c r="A27" s="2">
        <f t="shared" si="4"/>
        <v>27</v>
      </c>
      <c r="B27" s="3">
        <f>$D$4*(1+$D$10)^2</f>
        <v>4.97536</v>
      </c>
      <c r="C27" s="3">
        <f>B27*$D$11*2</f>
        <v>0.36817664</v>
      </c>
      <c r="D27" s="25">
        <f t="shared" si="5"/>
        <v>27</v>
      </c>
      <c r="E27" s="14">
        <f t="shared" si="0"/>
        <v>144.27548928</v>
      </c>
      <c r="F27" s="14"/>
      <c r="G27" s="14">
        <f t="shared" si="1"/>
        <v>151.489263744</v>
      </c>
      <c r="H27" s="14"/>
      <c r="I27" s="14"/>
      <c r="J27" s="14">
        <f t="shared" si="2"/>
        <v>151.489263744</v>
      </c>
      <c r="K27" s="15"/>
      <c r="L27" s="22">
        <f t="shared" si="3"/>
        <v>158.703038208</v>
      </c>
    </row>
    <row r="28" spans="1:12" s="1" customFormat="1" ht="15">
      <c r="A28" s="2">
        <f t="shared" si="4"/>
        <v>28</v>
      </c>
      <c r="B28" s="3">
        <f>$D$4*(1+$D$10)^2</f>
        <v>4.97536</v>
      </c>
      <c r="C28" s="3">
        <f>B28*$D$11*2</f>
        <v>0.36817664</v>
      </c>
      <c r="D28" s="25">
        <f t="shared" si="5"/>
        <v>28</v>
      </c>
      <c r="E28" s="14">
        <f t="shared" si="0"/>
        <v>149.61902592</v>
      </c>
      <c r="F28" s="14"/>
      <c r="G28" s="14">
        <f t="shared" si="1"/>
        <v>157.099977216</v>
      </c>
      <c r="H28" s="14"/>
      <c r="I28" s="14"/>
      <c r="J28" s="14">
        <f t="shared" si="2"/>
        <v>157.099977216</v>
      </c>
      <c r="K28" s="15"/>
      <c r="L28" s="22">
        <f t="shared" si="3"/>
        <v>164.580928512</v>
      </c>
    </row>
    <row r="29" spans="1:12" s="1" customFormat="1" ht="15">
      <c r="A29" s="2">
        <f t="shared" si="4"/>
        <v>29</v>
      </c>
      <c r="B29" s="3">
        <f>$D$4*(1+$D$10)^2</f>
        <v>4.97536</v>
      </c>
      <c r="C29" s="3">
        <f>B29*$D$11*2</f>
        <v>0.36817664</v>
      </c>
      <c r="D29" s="25">
        <f t="shared" si="5"/>
        <v>29</v>
      </c>
      <c r="E29" s="14">
        <f t="shared" si="0"/>
        <v>154.96256256</v>
      </c>
      <c r="F29" s="14"/>
      <c r="G29" s="14">
        <f t="shared" si="1"/>
        <v>162.71069068800003</v>
      </c>
      <c r="H29" s="14"/>
      <c r="I29" s="14"/>
      <c r="J29" s="14">
        <f t="shared" si="2"/>
        <v>162.71069068800003</v>
      </c>
      <c r="K29" s="15"/>
      <c r="L29" s="22">
        <f t="shared" si="3"/>
        <v>170.45881881600002</v>
      </c>
    </row>
    <row r="30" spans="1:12" s="1" customFormat="1" ht="15">
      <c r="A30" s="2">
        <f t="shared" si="4"/>
        <v>30</v>
      </c>
      <c r="B30" s="3">
        <f aca="true" t="shared" si="6" ref="B30:B39">$D$4*(1+$D$10)^3</f>
        <v>5.1743744</v>
      </c>
      <c r="C30" s="3">
        <f aca="true" t="shared" si="7" ref="C30:C39">B30*$D$11*3</f>
        <v>0.5743555584</v>
      </c>
      <c r="D30" s="25">
        <f t="shared" si="5"/>
        <v>30</v>
      </c>
      <c r="E30" s="14">
        <f t="shared" si="0"/>
        <v>172.46189875199997</v>
      </c>
      <c r="F30" s="14"/>
      <c r="G30" s="14">
        <f t="shared" si="1"/>
        <v>181.08499368959997</v>
      </c>
      <c r="H30" s="14"/>
      <c r="I30" s="14"/>
      <c r="J30" s="14">
        <f t="shared" si="2"/>
        <v>181.08499368959997</v>
      </c>
      <c r="K30" s="15"/>
      <c r="L30" s="22">
        <f t="shared" si="3"/>
        <v>189.70808862719997</v>
      </c>
    </row>
    <row r="31" spans="1:12" s="1" customFormat="1" ht="15">
      <c r="A31" s="2">
        <f t="shared" si="4"/>
        <v>31</v>
      </c>
      <c r="B31" s="3">
        <f t="shared" si="6"/>
        <v>5.1743744</v>
      </c>
      <c r="C31" s="3">
        <f t="shared" si="7"/>
        <v>0.5743555584</v>
      </c>
      <c r="D31" s="25">
        <f t="shared" si="5"/>
        <v>31</v>
      </c>
      <c r="E31" s="14">
        <f t="shared" si="0"/>
        <v>178.2106287104</v>
      </c>
      <c r="F31" s="14"/>
      <c r="G31" s="14">
        <f t="shared" si="1"/>
        <v>187.12116014592</v>
      </c>
      <c r="H31" s="14"/>
      <c r="I31" s="14"/>
      <c r="J31" s="14">
        <f t="shared" si="2"/>
        <v>187.12116014592</v>
      </c>
      <c r="K31" s="15"/>
      <c r="L31" s="22">
        <f t="shared" si="3"/>
        <v>196.03169158144001</v>
      </c>
    </row>
    <row r="32" spans="1:12" s="1" customFormat="1" ht="15">
      <c r="A32" s="2">
        <f t="shared" si="4"/>
        <v>32</v>
      </c>
      <c r="B32" s="3">
        <f t="shared" si="6"/>
        <v>5.1743744</v>
      </c>
      <c r="C32" s="3">
        <f t="shared" si="7"/>
        <v>0.5743555584</v>
      </c>
      <c r="D32" s="25">
        <f t="shared" si="5"/>
        <v>32</v>
      </c>
      <c r="E32" s="14">
        <f t="shared" si="0"/>
        <v>183.95935866879998</v>
      </c>
      <c r="F32" s="14"/>
      <c r="G32" s="14">
        <f t="shared" si="1"/>
        <v>193.15732660223998</v>
      </c>
      <c r="H32" s="14"/>
      <c r="I32" s="14"/>
      <c r="J32" s="14">
        <f t="shared" si="2"/>
        <v>193.15732660223998</v>
      </c>
      <c r="K32" s="15"/>
      <c r="L32" s="22">
        <f t="shared" si="3"/>
        <v>202.35529453568</v>
      </c>
    </row>
    <row r="33" spans="1:12" s="1" customFormat="1" ht="15">
      <c r="A33" s="2">
        <f t="shared" si="4"/>
        <v>33</v>
      </c>
      <c r="B33" s="3">
        <f t="shared" si="6"/>
        <v>5.1743744</v>
      </c>
      <c r="C33" s="3">
        <f t="shared" si="7"/>
        <v>0.5743555584</v>
      </c>
      <c r="D33" s="25">
        <f t="shared" si="5"/>
        <v>33</v>
      </c>
      <c r="E33" s="14">
        <f t="shared" si="0"/>
        <v>189.70808862719997</v>
      </c>
      <c r="F33" s="14"/>
      <c r="G33" s="14">
        <f t="shared" si="1"/>
        <v>199.19349305855997</v>
      </c>
      <c r="H33" s="14"/>
      <c r="I33" s="14"/>
      <c r="J33" s="14">
        <f t="shared" si="2"/>
        <v>199.19349305855997</v>
      </c>
      <c r="K33" s="15"/>
      <c r="L33" s="22">
        <f t="shared" si="3"/>
        <v>208.67889748992</v>
      </c>
    </row>
    <row r="34" spans="1:12" s="1" customFormat="1" ht="15">
      <c r="A34" s="2">
        <f t="shared" si="4"/>
        <v>34</v>
      </c>
      <c r="B34" s="3">
        <f t="shared" si="6"/>
        <v>5.1743744</v>
      </c>
      <c r="C34" s="3">
        <f t="shared" si="7"/>
        <v>0.5743555584</v>
      </c>
      <c r="D34" s="25">
        <f t="shared" si="5"/>
        <v>34</v>
      </c>
      <c r="E34" s="14">
        <f t="shared" si="0"/>
        <v>195.4568185856</v>
      </c>
      <c r="F34" s="14"/>
      <c r="G34" s="14">
        <f t="shared" si="1"/>
        <v>205.22965951488</v>
      </c>
      <c r="H34" s="14"/>
      <c r="I34" s="14"/>
      <c r="J34" s="14">
        <f t="shared" si="2"/>
        <v>205.22965951488</v>
      </c>
      <c r="K34" s="15"/>
      <c r="L34" s="22">
        <f t="shared" si="3"/>
        <v>215.00250044416</v>
      </c>
    </row>
    <row r="35" spans="1:12" s="1" customFormat="1" ht="15">
      <c r="A35" s="2">
        <f t="shared" si="4"/>
        <v>35</v>
      </c>
      <c r="B35" s="3">
        <f t="shared" si="6"/>
        <v>5.1743744</v>
      </c>
      <c r="C35" s="3">
        <f t="shared" si="7"/>
        <v>0.5743555584</v>
      </c>
      <c r="D35" s="25">
        <f t="shared" si="5"/>
        <v>35</v>
      </c>
      <c r="E35" s="14">
        <f t="shared" si="0"/>
        <v>201.20554854399998</v>
      </c>
      <c r="F35" s="14"/>
      <c r="G35" s="14">
        <f t="shared" si="1"/>
        <v>211.2658259712</v>
      </c>
      <c r="H35" s="14"/>
      <c r="I35" s="14"/>
      <c r="J35" s="14">
        <f t="shared" si="2"/>
        <v>211.2658259712</v>
      </c>
      <c r="K35" s="15"/>
      <c r="L35" s="22">
        <f t="shared" si="3"/>
        <v>221.3261033984</v>
      </c>
    </row>
    <row r="36" spans="1:12" s="1" customFormat="1" ht="15">
      <c r="A36" s="2">
        <f t="shared" si="4"/>
        <v>36</v>
      </c>
      <c r="B36" s="3">
        <f t="shared" si="6"/>
        <v>5.1743744</v>
      </c>
      <c r="C36" s="3">
        <f t="shared" si="7"/>
        <v>0.5743555584</v>
      </c>
      <c r="D36" s="25">
        <f t="shared" si="5"/>
        <v>36</v>
      </c>
      <c r="E36" s="14">
        <f t="shared" si="0"/>
        <v>206.95427850239997</v>
      </c>
      <c r="F36" s="14"/>
      <c r="G36" s="14">
        <f t="shared" si="1"/>
        <v>217.30199242752</v>
      </c>
      <c r="H36" s="14"/>
      <c r="I36" s="14"/>
      <c r="J36" s="14">
        <f t="shared" si="2"/>
        <v>217.30199242752</v>
      </c>
      <c r="K36" s="15"/>
      <c r="L36" s="22">
        <f t="shared" si="3"/>
        <v>227.64970635263998</v>
      </c>
    </row>
    <row r="37" spans="1:12" s="1" customFormat="1" ht="15">
      <c r="A37" s="2">
        <f t="shared" si="4"/>
        <v>37</v>
      </c>
      <c r="B37" s="3">
        <f t="shared" si="6"/>
        <v>5.1743744</v>
      </c>
      <c r="C37" s="3">
        <f t="shared" si="7"/>
        <v>0.5743555584</v>
      </c>
      <c r="D37" s="25">
        <f t="shared" si="5"/>
        <v>37</v>
      </c>
      <c r="E37" s="14">
        <f t="shared" si="0"/>
        <v>212.70300846079996</v>
      </c>
      <c r="F37" s="14"/>
      <c r="G37" s="14">
        <f t="shared" si="1"/>
        <v>223.33815888383998</v>
      </c>
      <c r="H37" s="14"/>
      <c r="I37" s="14"/>
      <c r="J37" s="14">
        <f t="shared" si="2"/>
        <v>223.33815888383998</v>
      </c>
      <c r="K37" s="15"/>
      <c r="L37" s="22">
        <f t="shared" si="3"/>
        <v>233.97330930687997</v>
      </c>
    </row>
    <row r="38" spans="1:12" s="1" customFormat="1" ht="15">
      <c r="A38" s="2">
        <f t="shared" si="4"/>
        <v>38</v>
      </c>
      <c r="B38" s="3">
        <f t="shared" si="6"/>
        <v>5.1743744</v>
      </c>
      <c r="C38" s="3">
        <f t="shared" si="7"/>
        <v>0.5743555584</v>
      </c>
      <c r="D38" s="25">
        <f t="shared" si="5"/>
        <v>38</v>
      </c>
      <c r="E38" s="14">
        <f t="shared" si="0"/>
        <v>218.45173841919998</v>
      </c>
      <c r="F38" s="14"/>
      <c r="G38" s="14">
        <f t="shared" si="1"/>
        <v>229.37432534016</v>
      </c>
      <c r="H38" s="14"/>
      <c r="I38" s="14"/>
      <c r="J38" s="14">
        <f t="shared" si="2"/>
        <v>229.37432534016</v>
      </c>
      <c r="K38" s="15"/>
      <c r="L38" s="22">
        <f t="shared" si="3"/>
        <v>240.29691226112</v>
      </c>
    </row>
    <row r="39" spans="1:12" s="1" customFormat="1" ht="15">
      <c r="A39" s="2">
        <f t="shared" si="4"/>
        <v>39</v>
      </c>
      <c r="B39" s="3">
        <f t="shared" si="6"/>
        <v>5.1743744</v>
      </c>
      <c r="C39" s="3">
        <f t="shared" si="7"/>
        <v>0.5743555584</v>
      </c>
      <c r="D39" s="25">
        <f t="shared" si="5"/>
        <v>39</v>
      </c>
      <c r="E39" s="14">
        <f t="shared" si="0"/>
        <v>224.20046837759998</v>
      </c>
      <c r="F39" s="14"/>
      <c r="G39" s="14">
        <f t="shared" si="1"/>
        <v>235.41049179648</v>
      </c>
      <c r="H39" s="14"/>
      <c r="I39" s="14"/>
      <c r="J39" s="14">
        <f t="shared" si="2"/>
        <v>235.41049179648</v>
      </c>
      <c r="K39" s="15"/>
      <c r="L39" s="22">
        <f t="shared" si="3"/>
        <v>246.62051521536</v>
      </c>
    </row>
    <row r="40" spans="1:12" s="1" customFormat="1" ht="15">
      <c r="A40" s="2">
        <f t="shared" si="4"/>
        <v>40</v>
      </c>
      <c r="B40" s="3">
        <f aca="true" t="shared" si="8" ref="B40:B49">$D$4*(1+$D$10)^4</f>
        <v>5.381349376</v>
      </c>
      <c r="C40" s="3">
        <f aca="true" t="shared" si="9" ref="C40:C49">B40*$D$11*4</f>
        <v>0.796439707648</v>
      </c>
      <c r="D40" s="25">
        <f t="shared" si="5"/>
        <v>40</v>
      </c>
      <c r="E40" s="14">
        <f t="shared" si="0"/>
        <v>247.11156334592002</v>
      </c>
      <c r="F40" s="14"/>
      <c r="G40" s="14">
        <f t="shared" si="1"/>
        <v>259.467141513216</v>
      </c>
      <c r="H40" s="14"/>
      <c r="I40" s="14"/>
      <c r="J40" s="14">
        <f t="shared" si="2"/>
        <v>259.467141513216</v>
      </c>
      <c r="K40" s="15"/>
      <c r="L40" s="22">
        <f t="shared" si="3"/>
        <v>271.822719680512</v>
      </c>
    </row>
    <row r="41" spans="1:12" s="1" customFormat="1" ht="15">
      <c r="A41" s="2">
        <f t="shared" si="4"/>
        <v>41</v>
      </c>
      <c r="B41" s="3">
        <f t="shared" si="8"/>
        <v>5.381349376</v>
      </c>
      <c r="C41" s="3">
        <f t="shared" si="9"/>
        <v>0.796439707648</v>
      </c>
      <c r="D41" s="25">
        <f t="shared" si="5"/>
        <v>41</v>
      </c>
      <c r="E41" s="14">
        <f t="shared" si="0"/>
        <v>253.289352429568</v>
      </c>
      <c r="F41" s="14"/>
      <c r="G41" s="14">
        <f t="shared" si="1"/>
        <v>265.9538200510464</v>
      </c>
      <c r="H41" s="14"/>
      <c r="I41" s="14"/>
      <c r="J41" s="14">
        <f t="shared" si="2"/>
        <v>265.9538200510464</v>
      </c>
      <c r="K41" s="15"/>
      <c r="L41" s="22">
        <f t="shared" si="3"/>
        <v>278.61828767252484</v>
      </c>
    </row>
    <row r="42" spans="1:12" s="1" customFormat="1" ht="15">
      <c r="A42" s="2">
        <f t="shared" si="4"/>
        <v>42</v>
      </c>
      <c r="B42" s="3">
        <f t="shared" si="8"/>
        <v>5.381349376</v>
      </c>
      <c r="C42" s="3">
        <f t="shared" si="9"/>
        <v>0.796439707648</v>
      </c>
      <c r="D42" s="25">
        <f t="shared" si="5"/>
        <v>42</v>
      </c>
      <c r="E42" s="14">
        <f t="shared" si="0"/>
        <v>259.467141513216</v>
      </c>
      <c r="F42" s="14"/>
      <c r="G42" s="14">
        <f t="shared" si="1"/>
        <v>272.44049858887684</v>
      </c>
      <c r="H42" s="14"/>
      <c r="I42" s="14"/>
      <c r="J42" s="14">
        <f t="shared" si="2"/>
        <v>272.44049858887684</v>
      </c>
      <c r="K42" s="15"/>
      <c r="L42" s="22">
        <f t="shared" si="3"/>
        <v>285.4138556645376</v>
      </c>
    </row>
    <row r="43" spans="1:12" s="1" customFormat="1" ht="15">
      <c r="A43" s="2">
        <f t="shared" si="4"/>
        <v>43</v>
      </c>
      <c r="B43" s="3">
        <f t="shared" si="8"/>
        <v>5.381349376</v>
      </c>
      <c r="C43" s="3">
        <f t="shared" si="9"/>
        <v>0.796439707648</v>
      </c>
      <c r="D43" s="25">
        <f t="shared" si="5"/>
        <v>43</v>
      </c>
      <c r="E43" s="14">
        <f t="shared" si="0"/>
        <v>265.644930596864</v>
      </c>
      <c r="F43" s="14"/>
      <c r="G43" s="14">
        <f t="shared" si="1"/>
        <v>278.92717712670725</v>
      </c>
      <c r="H43" s="14"/>
      <c r="I43" s="14"/>
      <c r="J43" s="14">
        <f t="shared" si="2"/>
        <v>278.92717712670725</v>
      </c>
      <c r="K43" s="15"/>
      <c r="L43" s="22">
        <f t="shared" si="3"/>
        <v>292.2094236565504</v>
      </c>
    </row>
    <row r="44" spans="1:12" s="1" customFormat="1" ht="15">
      <c r="A44" s="2">
        <f t="shared" si="4"/>
        <v>44</v>
      </c>
      <c r="B44" s="3">
        <f t="shared" si="8"/>
        <v>5.381349376</v>
      </c>
      <c r="C44" s="3">
        <f t="shared" si="9"/>
        <v>0.796439707648</v>
      </c>
      <c r="D44" s="25">
        <f t="shared" si="5"/>
        <v>44</v>
      </c>
      <c r="E44" s="14">
        <f t="shared" si="0"/>
        <v>271.822719680512</v>
      </c>
      <c r="F44" s="14"/>
      <c r="G44" s="14">
        <f t="shared" si="1"/>
        <v>285.41385566453766</v>
      </c>
      <c r="H44" s="14"/>
      <c r="I44" s="14"/>
      <c r="J44" s="14">
        <f t="shared" si="2"/>
        <v>285.41385566453766</v>
      </c>
      <c r="K44" s="15"/>
      <c r="L44" s="22">
        <f t="shared" si="3"/>
        <v>299.00499164856325</v>
      </c>
    </row>
    <row r="45" spans="1:12" s="1" customFormat="1" ht="15">
      <c r="A45" s="2">
        <f t="shared" si="4"/>
        <v>45</v>
      </c>
      <c r="B45" s="3">
        <f t="shared" si="8"/>
        <v>5.381349376</v>
      </c>
      <c r="C45" s="3">
        <f t="shared" si="9"/>
        <v>0.796439707648</v>
      </c>
      <c r="D45" s="25">
        <f t="shared" si="5"/>
        <v>45</v>
      </c>
      <c r="E45" s="14">
        <f t="shared" si="0"/>
        <v>278.00050876416003</v>
      </c>
      <c r="F45" s="14"/>
      <c r="G45" s="14">
        <f t="shared" si="1"/>
        <v>291.900534202368</v>
      </c>
      <c r="H45" s="14"/>
      <c r="I45" s="14"/>
      <c r="J45" s="14">
        <f t="shared" si="2"/>
        <v>291.900534202368</v>
      </c>
      <c r="K45" s="15"/>
      <c r="L45" s="22">
        <f t="shared" si="3"/>
        <v>305.80055964057607</v>
      </c>
    </row>
    <row r="46" spans="1:12" s="1" customFormat="1" ht="15">
      <c r="A46" s="2">
        <f t="shared" si="4"/>
        <v>46</v>
      </c>
      <c r="B46" s="3">
        <f t="shared" si="8"/>
        <v>5.381349376</v>
      </c>
      <c r="C46" s="3">
        <f t="shared" si="9"/>
        <v>0.796439707648</v>
      </c>
      <c r="D46" s="25">
        <f t="shared" si="5"/>
        <v>46</v>
      </c>
      <c r="E46" s="14">
        <f t="shared" si="0"/>
        <v>284.17829784780804</v>
      </c>
      <c r="F46" s="14"/>
      <c r="G46" s="14">
        <f t="shared" si="1"/>
        <v>298.38721274019844</v>
      </c>
      <c r="H46" s="14"/>
      <c r="I46" s="14"/>
      <c r="J46" s="14">
        <f t="shared" si="2"/>
        <v>298.38721274019844</v>
      </c>
      <c r="K46" s="15"/>
      <c r="L46" s="22">
        <f t="shared" si="3"/>
        <v>312.5961276325889</v>
      </c>
    </row>
    <row r="47" spans="1:12" s="1" customFormat="1" ht="15">
      <c r="A47" s="2">
        <f t="shared" si="4"/>
        <v>47</v>
      </c>
      <c r="B47" s="3">
        <f t="shared" si="8"/>
        <v>5.381349376</v>
      </c>
      <c r="C47" s="3">
        <f t="shared" si="9"/>
        <v>0.796439707648</v>
      </c>
      <c r="D47" s="25">
        <f t="shared" si="5"/>
        <v>47</v>
      </c>
      <c r="E47" s="14">
        <f t="shared" si="0"/>
        <v>290.356086931456</v>
      </c>
      <c r="F47" s="14"/>
      <c r="G47" s="14">
        <f t="shared" si="1"/>
        <v>304.8738912780288</v>
      </c>
      <c r="H47" s="14"/>
      <c r="I47" s="14"/>
      <c r="J47" s="14">
        <f t="shared" si="2"/>
        <v>304.8738912780288</v>
      </c>
      <c r="K47" s="15"/>
      <c r="L47" s="22">
        <f t="shared" si="3"/>
        <v>319.3916956246016</v>
      </c>
    </row>
    <row r="48" spans="1:12" s="1" customFormat="1" ht="15">
      <c r="A48" s="2">
        <f t="shared" si="4"/>
        <v>48</v>
      </c>
      <c r="B48" s="3">
        <f t="shared" si="8"/>
        <v>5.381349376</v>
      </c>
      <c r="C48" s="3">
        <f t="shared" si="9"/>
        <v>0.796439707648</v>
      </c>
      <c r="D48" s="25">
        <f t="shared" si="5"/>
        <v>48</v>
      </c>
      <c r="E48" s="14">
        <f t="shared" si="0"/>
        <v>296.533876015104</v>
      </c>
      <c r="F48" s="14"/>
      <c r="G48" s="14">
        <f t="shared" si="1"/>
        <v>311.3605698158592</v>
      </c>
      <c r="H48" s="14"/>
      <c r="I48" s="14"/>
      <c r="J48" s="14">
        <f t="shared" si="2"/>
        <v>311.3605698158592</v>
      </c>
      <c r="K48" s="15"/>
      <c r="L48" s="22">
        <f t="shared" si="3"/>
        <v>326.1872636166144</v>
      </c>
    </row>
    <row r="49" spans="1:12" s="1" customFormat="1" ht="15">
      <c r="A49" s="2">
        <f t="shared" si="4"/>
        <v>49</v>
      </c>
      <c r="B49" s="3">
        <f t="shared" si="8"/>
        <v>5.381349376</v>
      </c>
      <c r="C49" s="3">
        <f t="shared" si="9"/>
        <v>0.796439707648</v>
      </c>
      <c r="D49" s="25">
        <f t="shared" si="5"/>
        <v>49</v>
      </c>
      <c r="E49" s="14">
        <f t="shared" si="0"/>
        <v>302.711665098752</v>
      </c>
      <c r="F49" s="14"/>
      <c r="G49" s="14">
        <f t="shared" si="1"/>
        <v>317.8472483536896</v>
      </c>
      <c r="H49" s="14"/>
      <c r="I49" s="14"/>
      <c r="J49" s="14">
        <f t="shared" si="2"/>
        <v>317.8472483536896</v>
      </c>
      <c r="K49" s="15"/>
      <c r="L49" s="22">
        <f t="shared" si="3"/>
        <v>332.98283160862724</v>
      </c>
    </row>
    <row r="50" spans="1:12" s="1" customFormat="1" ht="15">
      <c r="A50" s="2">
        <f t="shared" si="4"/>
        <v>50</v>
      </c>
      <c r="B50" s="3">
        <f aca="true" t="shared" si="10" ref="B50:B59">$D$4*(1+$D$10)^5</f>
        <v>5.5966033510400015</v>
      </c>
      <c r="C50" s="3">
        <f aca="true" t="shared" si="11" ref="C50:C59">B50*$D$11*5</f>
        <v>1.0353716199424003</v>
      </c>
      <c r="D50" s="25">
        <f t="shared" si="5"/>
        <v>50</v>
      </c>
      <c r="E50" s="14">
        <f t="shared" si="0"/>
        <v>331.5987485491201</v>
      </c>
      <c r="F50" s="14"/>
      <c r="G50" s="14">
        <f t="shared" si="1"/>
        <v>348.1786859765761</v>
      </c>
      <c r="H50" s="14"/>
      <c r="I50" s="14"/>
      <c r="J50" s="14">
        <f t="shared" si="2"/>
        <v>348.1786859765761</v>
      </c>
      <c r="K50" s="15"/>
      <c r="L50" s="22">
        <f t="shared" si="3"/>
        <v>364.75862340403216</v>
      </c>
    </row>
    <row r="51" spans="1:12" s="1" customFormat="1" ht="15">
      <c r="A51" s="2">
        <f t="shared" si="4"/>
        <v>51</v>
      </c>
      <c r="B51" s="3">
        <f t="shared" si="10"/>
        <v>5.5966033510400015</v>
      </c>
      <c r="C51" s="3">
        <f t="shared" si="11"/>
        <v>1.0353716199424003</v>
      </c>
      <c r="D51" s="25">
        <f t="shared" si="5"/>
        <v>51</v>
      </c>
      <c r="E51" s="14">
        <f t="shared" si="0"/>
        <v>338.23072352010246</v>
      </c>
      <c r="F51" s="14"/>
      <c r="G51" s="14">
        <f t="shared" si="1"/>
        <v>355.1422596961076</v>
      </c>
      <c r="H51" s="14"/>
      <c r="I51" s="14"/>
      <c r="J51" s="14">
        <f t="shared" si="2"/>
        <v>355.1422596961076</v>
      </c>
      <c r="K51" s="15"/>
      <c r="L51" s="22">
        <f t="shared" si="3"/>
        <v>372.05379587211274</v>
      </c>
    </row>
    <row r="52" spans="1:12" s="1" customFormat="1" ht="15">
      <c r="A52" s="2">
        <f t="shared" si="4"/>
        <v>52</v>
      </c>
      <c r="B52" s="3">
        <f t="shared" si="10"/>
        <v>5.5966033510400015</v>
      </c>
      <c r="C52" s="3">
        <f t="shared" si="11"/>
        <v>1.0353716199424003</v>
      </c>
      <c r="D52" s="25">
        <f t="shared" si="5"/>
        <v>52</v>
      </c>
      <c r="E52" s="14">
        <f t="shared" si="0"/>
        <v>344.86269849108487</v>
      </c>
      <c r="F52" s="14"/>
      <c r="G52" s="14">
        <f t="shared" si="1"/>
        <v>362.10583341563915</v>
      </c>
      <c r="H52" s="14"/>
      <c r="I52" s="14"/>
      <c r="J52" s="14">
        <f t="shared" si="2"/>
        <v>362.10583341563915</v>
      </c>
      <c r="K52" s="15"/>
      <c r="L52" s="22">
        <f t="shared" si="3"/>
        <v>379.3489683401934</v>
      </c>
    </row>
    <row r="53" spans="1:12" s="1" customFormat="1" ht="15">
      <c r="A53" s="2">
        <f t="shared" si="4"/>
        <v>53</v>
      </c>
      <c r="B53" s="3">
        <f t="shared" si="10"/>
        <v>5.5966033510400015</v>
      </c>
      <c r="C53" s="3">
        <f t="shared" si="11"/>
        <v>1.0353716199424003</v>
      </c>
      <c r="D53" s="25">
        <f t="shared" si="5"/>
        <v>53</v>
      </c>
      <c r="E53" s="14">
        <f t="shared" si="0"/>
        <v>351.4946734620673</v>
      </c>
      <c r="F53" s="14"/>
      <c r="G53" s="14">
        <f t="shared" si="1"/>
        <v>369.06940713517065</v>
      </c>
      <c r="H53" s="14"/>
      <c r="I53" s="14"/>
      <c r="J53" s="14">
        <f t="shared" si="2"/>
        <v>369.06940713517065</v>
      </c>
      <c r="K53" s="15"/>
      <c r="L53" s="22">
        <f t="shared" si="3"/>
        <v>386.644140808274</v>
      </c>
    </row>
    <row r="54" spans="1:12" s="1" customFormat="1" ht="15">
      <c r="A54" s="2">
        <f t="shared" si="4"/>
        <v>54</v>
      </c>
      <c r="B54" s="3">
        <f t="shared" si="10"/>
        <v>5.5966033510400015</v>
      </c>
      <c r="C54" s="3">
        <f t="shared" si="11"/>
        <v>1.0353716199424003</v>
      </c>
      <c r="D54" s="25">
        <f t="shared" si="5"/>
        <v>54</v>
      </c>
      <c r="E54" s="14">
        <f t="shared" si="0"/>
        <v>358.1266484330497</v>
      </c>
      <c r="F54" s="14"/>
      <c r="G54" s="14">
        <f t="shared" si="1"/>
        <v>376.0329808547022</v>
      </c>
      <c r="H54" s="14"/>
      <c r="I54" s="14"/>
      <c r="J54" s="14">
        <f t="shared" si="2"/>
        <v>376.0329808547022</v>
      </c>
      <c r="K54" s="15"/>
      <c r="L54" s="22">
        <f t="shared" si="3"/>
        <v>393.9393132763547</v>
      </c>
    </row>
    <row r="55" spans="1:12" s="1" customFormat="1" ht="15">
      <c r="A55" s="2">
        <f t="shared" si="4"/>
        <v>55</v>
      </c>
      <c r="B55" s="3">
        <f t="shared" si="10"/>
        <v>5.5966033510400015</v>
      </c>
      <c r="C55" s="3">
        <f t="shared" si="11"/>
        <v>1.0353716199424003</v>
      </c>
      <c r="D55" s="25">
        <f t="shared" si="5"/>
        <v>55</v>
      </c>
      <c r="E55" s="14">
        <f t="shared" si="0"/>
        <v>364.7586234040321</v>
      </c>
      <c r="F55" s="14"/>
      <c r="G55" s="14">
        <f t="shared" si="1"/>
        <v>382.99655457423376</v>
      </c>
      <c r="H55" s="14"/>
      <c r="I55" s="14"/>
      <c r="J55" s="14">
        <f t="shared" si="2"/>
        <v>382.99655457423376</v>
      </c>
      <c r="K55" s="15"/>
      <c r="L55" s="22">
        <f t="shared" si="3"/>
        <v>401.23448574443535</v>
      </c>
    </row>
    <row r="56" spans="1:12" s="1" customFormat="1" ht="15">
      <c r="A56" s="2">
        <f t="shared" si="4"/>
        <v>56</v>
      </c>
      <c r="B56" s="3">
        <f t="shared" si="10"/>
        <v>5.5966033510400015</v>
      </c>
      <c r="C56" s="3">
        <f t="shared" si="11"/>
        <v>1.0353716199424003</v>
      </c>
      <c r="D56" s="25">
        <f t="shared" si="5"/>
        <v>56</v>
      </c>
      <c r="E56" s="14">
        <f t="shared" si="0"/>
        <v>371.3905983750145</v>
      </c>
      <c r="F56" s="14"/>
      <c r="G56" s="14">
        <f t="shared" si="1"/>
        <v>389.96012829376525</v>
      </c>
      <c r="H56" s="14"/>
      <c r="I56" s="14"/>
      <c r="J56" s="14">
        <f t="shared" si="2"/>
        <v>389.96012829376525</v>
      </c>
      <c r="K56" s="15"/>
      <c r="L56" s="22">
        <f t="shared" si="3"/>
        <v>408.529658212516</v>
      </c>
    </row>
    <row r="57" spans="1:12" s="1" customFormat="1" ht="15">
      <c r="A57" s="2">
        <f t="shared" si="4"/>
        <v>57</v>
      </c>
      <c r="B57" s="3">
        <f t="shared" si="10"/>
        <v>5.5966033510400015</v>
      </c>
      <c r="C57" s="3">
        <f t="shared" si="11"/>
        <v>1.0353716199424003</v>
      </c>
      <c r="D57" s="25">
        <f t="shared" si="5"/>
        <v>57</v>
      </c>
      <c r="E57" s="14">
        <f t="shared" si="0"/>
        <v>378.0225733459969</v>
      </c>
      <c r="F57" s="14"/>
      <c r="G57" s="14">
        <f t="shared" si="1"/>
        <v>396.92370201329675</v>
      </c>
      <c r="H57" s="14"/>
      <c r="I57" s="14"/>
      <c r="J57" s="14">
        <f t="shared" si="2"/>
        <v>396.92370201329675</v>
      </c>
      <c r="K57" s="15"/>
      <c r="L57" s="22">
        <f t="shared" si="3"/>
        <v>415.8248306805966</v>
      </c>
    </row>
    <row r="58" spans="1:12" s="1" customFormat="1" ht="15">
      <c r="A58" s="2">
        <f t="shared" si="4"/>
        <v>58</v>
      </c>
      <c r="B58" s="3">
        <f t="shared" si="10"/>
        <v>5.5966033510400015</v>
      </c>
      <c r="C58" s="3">
        <f t="shared" si="11"/>
        <v>1.0353716199424003</v>
      </c>
      <c r="D58" s="25">
        <f t="shared" si="5"/>
        <v>58</v>
      </c>
      <c r="E58" s="14">
        <f t="shared" si="0"/>
        <v>384.6545483169793</v>
      </c>
      <c r="F58" s="14"/>
      <c r="G58" s="14">
        <f t="shared" si="1"/>
        <v>403.88727573282824</v>
      </c>
      <c r="H58" s="14"/>
      <c r="I58" s="14"/>
      <c r="J58" s="14">
        <f t="shared" si="2"/>
        <v>403.88727573282824</v>
      </c>
      <c r="K58" s="15"/>
      <c r="L58" s="22">
        <f t="shared" si="3"/>
        <v>423.12000314867726</v>
      </c>
    </row>
    <row r="59" spans="1:12" s="1" customFormat="1" ht="15">
      <c r="A59" s="2">
        <f t="shared" si="4"/>
        <v>59</v>
      </c>
      <c r="B59" s="3">
        <f t="shared" si="10"/>
        <v>5.5966033510400015</v>
      </c>
      <c r="C59" s="3">
        <f t="shared" si="11"/>
        <v>1.0353716199424003</v>
      </c>
      <c r="D59" s="25">
        <f t="shared" si="5"/>
        <v>59</v>
      </c>
      <c r="E59" s="14">
        <f t="shared" si="0"/>
        <v>391.2865232879617</v>
      </c>
      <c r="F59" s="14"/>
      <c r="G59" s="14">
        <f t="shared" si="1"/>
        <v>410.8508494523598</v>
      </c>
      <c r="H59" s="14"/>
      <c r="I59" s="14"/>
      <c r="J59" s="14">
        <f t="shared" si="2"/>
        <v>410.8508494523598</v>
      </c>
      <c r="K59" s="15"/>
      <c r="L59" s="22">
        <f t="shared" si="3"/>
        <v>430.4151756167579</v>
      </c>
    </row>
    <row r="60" spans="1:12" s="1" customFormat="1" ht="15">
      <c r="A60" s="2">
        <f t="shared" si="4"/>
        <v>60</v>
      </c>
      <c r="B60" s="3">
        <f aca="true" t="shared" si="12" ref="B60:B69">$D$4*(1+$D$10)^6</f>
        <v>5.820467485081601</v>
      </c>
      <c r="C60" s="3">
        <f aca="true" t="shared" si="13" ref="C60:C69">B60*$D$11*6</f>
        <v>1.2921437816881154</v>
      </c>
      <c r="D60" s="25">
        <f t="shared" si="5"/>
        <v>60</v>
      </c>
      <c r="E60" s="14">
        <f t="shared" si="0"/>
        <v>426.756676006183</v>
      </c>
      <c r="F60" s="14"/>
      <c r="G60" s="14">
        <f t="shared" si="1"/>
        <v>448.09450980649217</v>
      </c>
      <c r="H60" s="14"/>
      <c r="I60" s="14"/>
      <c r="J60" s="14">
        <f t="shared" si="2"/>
        <v>448.09450980649217</v>
      </c>
      <c r="K60" s="15"/>
      <c r="L60" s="22">
        <f t="shared" si="3"/>
        <v>469.43234360680134</v>
      </c>
    </row>
    <row r="61" spans="1:12" s="1" customFormat="1" ht="15">
      <c r="A61" s="2">
        <f t="shared" si="4"/>
        <v>61</v>
      </c>
      <c r="B61" s="3">
        <f t="shared" si="12"/>
        <v>5.820467485081601</v>
      </c>
      <c r="C61" s="3">
        <f t="shared" si="13"/>
        <v>1.2921437816881154</v>
      </c>
      <c r="D61" s="25">
        <f t="shared" si="5"/>
        <v>61</v>
      </c>
      <c r="E61" s="14">
        <f t="shared" si="0"/>
        <v>433.8692872729527</v>
      </c>
      <c r="F61" s="14"/>
      <c r="G61" s="14">
        <f t="shared" si="1"/>
        <v>455.56275163660035</v>
      </c>
      <c r="H61" s="14"/>
      <c r="I61" s="14"/>
      <c r="J61" s="14">
        <f t="shared" si="2"/>
        <v>455.56275163660035</v>
      </c>
      <c r="K61" s="15"/>
      <c r="L61" s="22">
        <f t="shared" si="3"/>
        <v>477.256216000248</v>
      </c>
    </row>
    <row r="62" spans="1:12" s="1" customFormat="1" ht="15">
      <c r="A62" s="2">
        <f t="shared" si="4"/>
        <v>62</v>
      </c>
      <c r="B62" s="3">
        <f t="shared" si="12"/>
        <v>5.820467485081601</v>
      </c>
      <c r="C62" s="3">
        <f t="shared" si="13"/>
        <v>1.2921437816881154</v>
      </c>
      <c r="D62" s="25">
        <f t="shared" si="5"/>
        <v>62</v>
      </c>
      <c r="E62" s="14">
        <f t="shared" si="0"/>
        <v>440.98189853972247</v>
      </c>
      <c r="F62" s="14"/>
      <c r="G62" s="14">
        <f t="shared" si="1"/>
        <v>463.0309934667086</v>
      </c>
      <c r="H62" s="14"/>
      <c r="I62" s="14"/>
      <c r="J62" s="14">
        <f t="shared" si="2"/>
        <v>463.0309934667086</v>
      </c>
      <c r="K62" s="15"/>
      <c r="L62" s="22">
        <f t="shared" si="3"/>
        <v>485.0800883936947</v>
      </c>
    </row>
    <row r="63" spans="1:12" s="1" customFormat="1" ht="15">
      <c r="A63" s="2">
        <f t="shared" si="4"/>
        <v>63</v>
      </c>
      <c r="B63" s="3">
        <f t="shared" si="12"/>
        <v>5.820467485081601</v>
      </c>
      <c r="C63" s="3">
        <f t="shared" si="13"/>
        <v>1.2921437816881154</v>
      </c>
      <c r="D63" s="25">
        <f t="shared" si="5"/>
        <v>63</v>
      </c>
      <c r="E63" s="14">
        <f t="shared" si="0"/>
        <v>448.09450980649217</v>
      </c>
      <c r="F63" s="14"/>
      <c r="G63" s="14">
        <f t="shared" si="1"/>
        <v>470.4992352968168</v>
      </c>
      <c r="H63" s="14"/>
      <c r="I63" s="14"/>
      <c r="J63" s="14">
        <f t="shared" si="2"/>
        <v>470.4992352968168</v>
      </c>
      <c r="K63" s="15"/>
      <c r="L63" s="22">
        <f t="shared" si="3"/>
        <v>492.90396078714144</v>
      </c>
    </row>
    <row r="64" spans="1:12" s="1" customFormat="1" ht="15">
      <c r="A64" s="2">
        <f t="shared" si="4"/>
        <v>64</v>
      </c>
      <c r="B64" s="3">
        <f t="shared" si="12"/>
        <v>5.820467485081601</v>
      </c>
      <c r="C64" s="3">
        <f t="shared" si="13"/>
        <v>1.2921437816881154</v>
      </c>
      <c r="D64" s="25">
        <f t="shared" si="5"/>
        <v>64</v>
      </c>
      <c r="E64" s="14">
        <f t="shared" si="0"/>
        <v>455.2071210732619</v>
      </c>
      <c r="F64" s="14"/>
      <c r="G64" s="14">
        <f t="shared" si="1"/>
        <v>477.96747712692496</v>
      </c>
      <c r="H64" s="14"/>
      <c r="I64" s="14"/>
      <c r="J64" s="14">
        <f t="shared" si="2"/>
        <v>477.96747712692496</v>
      </c>
      <c r="K64" s="15"/>
      <c r="L64" s="22">
        <f t="shared" si="3"/>
        <v>500.7278331805881</v>
      </c>
    </row>
    <row r="65" spans="1:12" s="1" customFormat="1" ht="15">
      <c r="A65" s="2">
        <f t="shared" si="4"/>
        <v>65</v>
      </c>
      <c r="B65" s="3">
        <f t="shared" si="12"/>
        <v>5.820467485081601</v>
      </c>
      <c r="C65" s="3">
        <f t="shared" si="13"/>
        <v>1.2921437816881154</v>
      </c>
      <c r="D65" s="25">
        <f t="shared" si="5"/>
        <v>65</v>
      </c>
      <c r="E65" s="14">
        <f t="shared" si="0"/>
        <v>462.3197323400316</v>
      </c>
      <c r="F65" s="14"/>
      <c r="G65" s="14">
        <f t="shared" si="1"/>
        <v>485.4357189570332</v>
      </c>
      <c r="H65" s="14"/>
      <c r="I65" s="14"/>
      <c r="J65" s="14">
        <f t="shared" si="2"/>
        <v>485.4357189570332</v>
      </c>
      <c r="K65" s="15"/>
      <c r="L65" s="22">
        <f t="shared" si="3"/>
        <v>508.55170557403477</v>
      </c>
    </row>
    <row r="66" spans="1:12" s="1" customFormat="1" ht="15">
      <c r="A66" s="2">
        <f t="shared" si="4"/>
        <v>66</v>
      </c>
      <c r="B66" s="3">
        <f t="shared" si="12"/>
        <v>5.820467485081601</v>
      </c>
      <c r="C66" s="3">
        <f t="shared" si="13"/>
        <v>1.2921437816881154</v>
      </c>
      <c r="D66" s="25">
        <f t="shared" si="5"/>
        <v>66</v>
      </c>
      <c r="E66" s="14">
        <f t="shared" si="0"/>
        <v>469.4323436068013</v>
      </c>
      <c r="F66" s="14"/>
      <c r="G66" s="14">
        <f t="shared" si="1"/>
        <v>492.9039607871414</v>
      </c>
      <c r="H66" s="14"/>
      <c r="I66" s="14"/>
      <c r="J66" s="14">
        <f t="shared" si="2"/>
        <v>492.9039607871414</v>
      </c>
      <c r="K66" s="15"/>
      <c r="L66" s="22">
        <f t="shared" si="3"/>
        <v>516.3755779674815</v>
      </c>
    </row>
    <row r="67" spans="1:12" s="1" customFormat="1" ht="15">
      <c r="A67" s="2">
        <f t="shared" si="4"/>
        <v>67</v>
      </c>
      <c r="B67" s="3">
        <f t="shared" si="12"/>
        <v>5.820467485081601</v>
      </c>
      <c r="C67" s="3">
        <f t="shared" si="13"/>
        <v>1.2921437816881154</v>
      </c>
      <c r="D67" s="25">
        <f t="shared" si="5"/>
        <v>67</v>
      </c>
      <c r="E67" s="14">
        <f t="shared" si="0"/>
        <v>476.54495487357104</v>
      </c>
      <c r="F67" s="14"/>
      <c r="G67" s="14">
        <f t="shared" si="1"/>
        <v>500.3722026172496</v>
      </c>
      <c r="H67" s="14"/>
      <c r="I67" s="14"/>
      <c r="J67" s="14">
        <f t="shared" si="2"/>
        <v>500.3722026172496</v>
      </c>
      <c r="K67" s="15"/>
      <c r="L67" s="22">
        <f t="shared" si="3"/>
        <v>524.1994503609282</v>
      </c>
    </row>
    <row r="68" spans="1:12" s="1" customFormat="1" ht="15">
      <c r="A68" s="2">
        <f t="shared" si="4"/>
        <v>68</v>
      </c>
      <c r="B68" s="3">
        <f t="shared" si="12"/>
        <v>5.820467485081601</v>
      </c>
      <c r="C68" s="3">
        <f t="shared" si="13"/>
        <v>1.2921437816881154</v>
      </c>
      <c r="D68" s="25">
        <f t="shared" si="5"/>
        <v>68</v>
      </c>
      <c r="E68" s="14">
        <f t="shared" si="0"/>
        <v>483.65756614034075</v>
      </c>
      <c r="F68" s="14"/>
      <c r="G68" s="14">
        <f t="shared" si="1"/>
        <v>507.8404444473578</v>
      </c>
      <c r="H68" s="14"/>
      <c r="I68" s="14"/>
      <c r="J68" s="14">
        <f t="shared" si="2"/>
        <v>507.8404444473578</v>
      </c>
      <c r="K68" s="15"/>
      <c r="L68" s="22">
        <f t="shared" si="3"/>
        <v>532.0233227543748</v>
      </c>
    </row>
    <row r="69" spans="1:12" s="1" customFormat="1" ht="15">
      <c r="A69" s="2">
        <f t="shared" si="4"/>
        <v>69</v>
      </c>
      <c r="B69" s="3">
        <f t="shared" si="12"/>
        <v>5.820467485081601</v>
      </c>
      <c r="C69" s="3">
        <f t="shared" si="13"/>
        <v>1.2921437816881154</v>
      </c>
      <c r="D69" s="25">
        <f t="shared" si="5"/>
        <v>69</v>
      </c>
      <c r="E69" s="14">
        <f t="shared" si="0"/>
        <v>490.77017740711045</v>
      </c>
      <c r="F69" s="14"/>
      <c r="G69" s="14">
        <f t="shared" si="1"/>
        <v>515.308686277466</v>
      </c>
      <c r="H69" s="14"/>
      <c r="I69" s="14"/>
      <c r="J69" s="14">
        <f t="shared" si="2"/>
        <v>515.308686277466</v>
      </c>
      <c r="K69" s="15"/>
      <c r="L69" s="22">
        <f t="shared" si="3"/>
        <v>539.8471951478216</v>
      </c>
    </row>
    <row r="70" spans="1:12" s="1" customFormat="1" ht="15">
      <c r="A70" s="2">
        <f t="shared" si="4"/>
        <v>70</v>
      </c>
      <c r="B70" s="3">
        <f aca="true" t="shared" si="14" ref="B70:B79">$D$4*(1+$D$10)^7</f>
        <v>6.053286184484865</v>
      </c>
      <c r="C70" s="3">
        <f aca="true" t="shared" si="15" ref="C70:C79">B70*$D$11*7</f>
        <v>1.56780112178158</v>
      </c>
      <c r="D70" s="25">
        <f t="shared" si="5"/>
        <v>70</v>
      </c>
      <c r="E70" s="14">
        <f t="shared" si="0"/>
        <v>533.4761114386511</v>
      </c>
      <c r="F70" s="14"/>
      <c r="G70" s="14">
        <f t="shared" si="1"/>
        <v>560.1499170105836</v>
      </c>
      <c r="H70" s="14"/>
      <c r="I70" s="14"/>
      <c r="J70" s="14">
        <f t="shared" si="2"/>
        <v>560.1499170105836</v>
      </c>
      <c r="K70" s="15"/>
      <c r="L70" s="22">
        <f t="shared" si="3"/>
        <v>586.8237225825162</v>
      </c>
    </row>
    <row r="71" spans="1:12" s="1" customFormat="1" ht="15">
      <c r="A71" s="2">
        <f t="shared" si="4"/>
        <v>71</v>
      </c>
      <c r="B71" s="3">
        <f t="shared" si="14"/>
        <v>6.053286184484865</v>
      </c>
      <c r="C71" s="3">
        <f t="shared" si="15"/>
        <v>1.56780112178158</v>
      </c>
      <c r="D71" s="25">
        <f t="shared" si="5"/>
        <v>71</v>
      </c>
      <c r="E71" s="14">
        <f t="shared" si="0"/>
        <v>541.0971987449176</v>
      </c>
      <c r="F71" s="14"/>
      <c r="G71" s="14">
        <f t="shared" si="1"/>
        <v>568.1520586821634</v>
      </c>
      <c r="H71" s="14"/>
      <c r="I71" s="14"/>
      <c r="J71" s="14">
        <f t="shared" si="2"/>
        <v>568.1520586821634</v>
      </c>
      <c r="K71" s="15"/>
      <c r="L71" s="22">
        <f t="shared" si="3"/>
        <v>595.2069186194094</v>
      </c>
    </row>
    <row r="72" spans="1:12" s="1" customFormat="1" ht="15">
      <c r="A72" s="2">
        <f t="shared" si="4"/>
        <v>72</v>
      </c>
      <c r="B72" s="3">
        <f t="shared" si="14"/>
        <v>6.053286184484865</v>
      </c>
      <c r="C72" s="3">
        <f t="shared" si="15"/>
        <v>1.56780112178158</v>
      </c>
      <c r="D72" s="25">
        <f t="shared" si="5"/>
        <v>72</v>
      </c>
      <c r="E72" s="14">
        <f t="shared" si="0"/>
        <v>548.718286051184</v>
      </c>
      <c r="F72" s="14"/>
      <c r="G72" s="14">
        <f t="shared" si="1"/>
        <v>576.1542003537432</v>
      </c>
      <c r="H72" s="14"/>
      <c r="I72" s="14"/>
      <c r="J72" s="14">
        <f t="shared" si="2"/>
        <v>576.1542003537432</v>
      </c>
      <c r="K72" s="15"/>
      <c r="L72" s="22">
        <f t="shared" si="3"/>
        <v>603.5901146563025</v>
      </c>
    </row>
    <row r="73" spans="1:12" s="1" customFormat="1" ht="15">
      <c r="A73" s="2">
        <f t="shared" si="4"/>
        <v>73</v>
      </c>
      <c r="B73" s="3">
        <f t="shared" si="14"/>
        <v>6.053286184484865</v>
      </c>
      <c r="C73" s="3">
        <f t="shared" si="15"/>
        <v>1.56780112178158</v>
      </c>
      <c r="D73" s="25">
        <f t="shared" si="5"/>
        <v>73</v>
      </c>
      <c r="E73" s="14">
        <f t="shared" si="0"/>
        <v>556.3393733574504</v>
      </c>
      <c r="F73" s="14"/>
      <c r="G73" s="14">
        <f t="shared" si="1"/>
        <v>584.1563420253229</v>
      </c>
      <c r="H73" s="14"/>
      <c r="I73" s="14"/>
      <c r="J73" s="14">
        <f t="shared" si="2"/>
        <v>584.1563420253229</v>
      </c>
      <c r="K73" s="15"/>
      <c r="L73" s="22">
        <f t="shared" si="3"/>
        <v>611.9733106931956</v>
      </c>
    </row>
    <row r="74" spans="1:12" s="1" customFormat="1" ht="15">
      <c r="A74" s="2">
        <f t="shared" si="4"/>
        <v>74</v>
      </c>
      <c r="B74" s="3">
        <f t="shared" si="14"/>
        <v>6.053286184484865</v>
      </c>
      <c r="C74" s="3">
        <f t="shared" si="15"/>
        <v>1.56780112178158</v>
      </c>
      <c r="D74" s="25">
        <f t="shared" si="5"/>
        <v>74</v>
      </c>
      <c r="E74" s="14">
        <f t="shared" si="0"/>
        <v>563.9604606637168</v>
      </c>
      <c r="F74" s="14"/>
      <c r="G74" s="14">
        <f t="shared" si="1"/>
        <v>592.1584836969027</v>
      </c>
      <c r="H74" s="14"/>
      <c r="I74" s="14"/>
      <c r="J74" s="14">
        <f t="shared" si="2"/>
        <v>592.1584836969027</v>
      </c>
      <c r="K74" s="15"/>
      <c r="L74" s="22">
        <f t="shared" si="3"/>
        <v>620.3565067300885</v>
      </c>
    </row>
    <row r="75" spans="1:12" s="1" customFormat="1" ht="15">
      <c r="A75" s="2">
        <f t="shared" si="4"/>
        <v>75</v>
      </c>
      <c r="B75" s="3">
        <f t="shared" si="14"/>
        <v>6.053286184484865</v>
      </c>
      <c r="C75" s="3">
        <f t="shared" si="15"/>
        <v>1.56780112178158</v>
      </c>
      <c r="D75" s="25">
        <f t="shared" si="5"/>
        <v>75</v>
      </c>
      <c r="E75" s="14">
        <f t="shared" si="0"/>
        <v>571.5815479699834</v>
      </c>
      <c r="F75" s="14"/>
      <c r="G75" s="14">
        <f t="shared" si="1"/>
        <v>600.1606253684826</v>
      </c>
      <c r="H75" s="14"/>
      <c r="I75" s="14"/>
      <c r="J75" s="14">
        <f t="shared" si="2"/>
        <v>600.1606253684826</v>
      </c>
      <c r="K75" s="15"/>
      <c r="L75" s="22">
        <f t="shared" si="3"/>
        <v>628.7397027669817</v>
      </c>
    </row>
    <row r="76" spans="1:12" s="1" customFormat="1" ht="15">
      <c r="A76" s="2">
        <f t="shared" si="4"/>
        <v>76</v>
      </c>
      <c r="B76" s="3">
        <f t="shared" si="14"/>
        <v>6.053286184484865</v>
      </c>
      <c r="C76" s="3">
        <f t="shared" si="15"/>
        <v>1.56780112178158</v>
      </c>
      <c r="D76" s="25">
        <f t="shared" si="5"/>
        <v>76</v>
      </c>
      <c r="E76" s="14">
        <f t="shared" si="0"/>
        <v>579.2026352762498</v>
      </c>
      <c r="F76" s="14"/>
      <c r="G76" s="14">
        <f t="shared" si="1"/>
        <v>608.1627670400624</v>
      </c>
      <c r="H76" s="14"/>
      <c r="I76" s="14"/>
      <c r="J76" s="14">
        <f t="shared" si="2"/>
        <v>608.1627670400624</v>
      </c>
      <c r="K76" s="15"/>
      <c r="L76" s="22">
        <f t="shared" si="3"/>
        <v>637.1228988038748</v>
      </c>
    </row>
    <row r="77" spans="1:12" s="1" customFormat="1" ht="15">
      <c r="A77" s="2">
        <f t="shared" si="4"/>
        <v>77</v>
      </c>
      <c r="B77" s="3">
        <f t="shared" si="14"/>
        <v>6.053286184484865</v>
      </c>
      <c r="C77" s="3">
        <f t="shared" si="15"/>
        <v>1.56780112178158</v>
      </c>
      <c r="D77" s="25">
        <f t="shared" si="5"/>
        <v>77</v>
      </c>
      <c r="E77" s="14">
        <f t="shared" si="0"/>
        <v>586.8237225825162</v>
      </c>
      <c r="F77" s="14"/>
      <c r="G77" s="14">
        <f t="shared" si="1"/>
        <v>616.164908711642</v>
      </c>
      <c r="H77" s="14"/>
      <c r="I77" s="14"/>
      <c r="J77" s="14">
        <f t="shared" si="2"/>
        <v>616.164908711642</v>
      </c>
      <c r="K77" s="15"/>
      <c r="L77" s="22">
        <f t="shared" si="3"/>
        <v>645.5060948407679</v>
      </c>
    </row>
    <row r="78" spans="1:12" s="1" customFormat="1" ht="15">
      <c r="A78" s="2">
        <f t="shared" si="4"/>
        <v>78</v>
      </c>
      <c r="B78" s="3">
        <f t="shared" si="14"/>
        <v>6.053286184484865</v>
      </c>
      <c r="C78" s="3">
        <f t="shared" si="15"/>
        <v>1.56780112178158</v>
      </c>
      <c r="D78" s="25">
        <f t="shared" si="5"/>
        <v>78</v>
      </c>
      <c r="E78" s="14">
        <f t="shared" si="0"/>
        <v>594.4448098887826</v>
      </c>
      <c r="F78" s="14"/>
      <c r="G78" s="14">
        <f t="shared" si="1"/>
        <v>624.1670503832217</v>
      </c>
      <c r="H78" s="14"/>
      <c r="I78" s="14"/>
      <c r="J78" s="14">
        <f t="shared" si="2"/>
        <v>624.1670503832217</v>
      </c>
      <c r="K78" s="15"/>
      <c r="L78" s="22">
        <f t="shared" si="3"/>
        <v>653.889290877661</v>
      </c>
    </row>
    <row r="79" spans="1:12" s="1" customFormat="1" ht="15">
      <c r="A79" s="2">
        <f t="shared" si="4"/>
        <v>79</v>
      </c>
      <c r="B79" s="3">
        <f t="shared" si="14"/>
        <v>6.053286184484865</v>
      </c>
      <c r="C79" s="3">
        <f t="shared" si="15"/>
        <v>1.56780112178158</v>
      </c>
      <c r="D79" s="25">
        <f t="shared" si="5"/>
        <v>79</v>
      </c>
      <c r="E79" s="14">
        <f t="shared" si="0"/>
        <v>602.0658971950492</v>
      </c>
      <c r="F79" s="14"/>
      <c r="G79" s="14">
        <f t="shared" si="1"/>
        <v>632.1691920548017</v>
      </c>
      <c r="H79" s="14"/>
      <c r="I79" s="14"/>
      <c r="J79" s="14">
        <f t="shared" si="2"/>
        <v>632.1691920548017</v>
      </c>
      <c r="K79" s="15"/>
      <c r="L79" s="22">
        <f t="shared" si="3"/>
        <v>662.2724869145542</v>
      </c>
    </row>
    <row r="80" spans="1:12" s="1" customFormat="1" ht="15">
      <c r="A80" s="2">
        <f t="shared" si="4"/>
        <v>80</v>
      </c>
      <c r="B80" s="3">
        <f>$D$4*(1+$D$10)^8</f>
        <v>6.29541763186426</v>
      </c>
      <c r="C80" s="3">
        <f>B80*$D$11*8</f>
        <v>1.8634436190318209</v>
      </c>
      <c r="D80" s="25">
        <f t="shared" si="5"/>
        <v>80</v>
      </c>
      <c r="E80" s="14">
        <f t="shared" si="0"/>
        <v>652.7089000716865</v>
      </c>
      <c r="F80" s="14"/>
      <c r="G80" s="14">
        <f t="shared" si="1"/>
        <v>685.3443450752708</v>
      </c>
      <c r="H80" s="14"/>
      <c r="I80" s="14"/>
      <c r="J80" s="14">
        <f t="shared" si="2"/>
        <v>685.3443450752708</v>
      </c>
      <c r="K80" s="15"/>
      <c r="L80" s="22">
        <f t="shared" si="3"/>
        <v>717.9797900788552</v>
      </c>
    </row>
    <row r="81" spans="1:12" s="1" customFormat="1" ht="15">
      <c r="A81" s="2">
        <f t="shared" si="4"/>
        <v>81</v>
      </c>
      <c r="B81" s="3">
        <f aca="true" t="shared" si="16" ref="B81:B89">$D$4*(1+$D$10)^8</f>
        <v>6.29541763186426</v>
      </c>
      <c r="C81" s="3">
        <f aca="true" t="shared" si="17" ref="C81:C89">B81*$D$11*8</f>
        <v>1.8634436190318209</v>
      </c>
      <c r="D81" s="25">
        <f t="shared" si="5"/>
        <v>81</v>
      </c>
      <c r="E81" s="14">
        <f t="shared" si="0"/>
        <v>660.8677613225825</v>
      </c>
      <c r="F81" s="14"/>
      <c r="G81" s="14">
        <f t="shared" si="1"/>
        <v>693.9111493887117</v>
      </c>
      <c r="H81" s="14"/>
      <c r="I81" s="14"/>
      <c r="J81" s="14">
        <f t="shared" si="2"/>
        <v>693.9111493887117</v>
      </c>
      <c r="K81" s="15"/>
      <c r="L81" s="22">
        <f t="shared" si="3"/>
        <v>726.9545374548409</v>
      </c>
    </row>
    <row r="82" spans="1:12" s="1" customFormat="1" ht="15">
      <c r="A82" s="2">
        <f t="shared" si="4"/>
        <v>82</v>
      </c>
      <c r="B82" s="3">
        <f t="shared" si="16"/>
        <v>6.29541763186426</v>
      </c>
      <c r="C82" s="3">
        <f t="shared" si="17"/>
        <v>1.8634436190318209</v>
      </c>
      <c r="D82" s="25">
        <f t="shared" si="5"/>
        <v>82</v>
      </c>
      <c r="E82" s="14">
        <f t="shared" si="0"/>
        <v>669.0266225734786</v>
      </c>
      <c r="F82" s="14"/>
      <c r="G82" s="14">
        <f t="shared" si="1"/>
        <v>702.4779537021525</v>
      </c>
      <c r="H82" s="14"/>
      <c r="I82" s="14"/>
      <c r="J82" s="14">
        <f t="shared" si="2"/>
        <v>702.4779537021525</v>
      </c>
      <c r="K82" s="15"/>
      <c r="L82" s="22">
        <f t="shared" si="3"/>
        <v>735.9292848308265</v>
      </c>
    </row>
    <row r="83" spans="1:12" s="1" customFormat="1" ht="15">
      <c r="A83" s="2">
        <f t="shared" si="4"/>
        <v>83</v>
      </c>
      <c r="B83" s="3">
        <f t="shared" si="16"/>
        <v>6.29541763186426</v>
      </c>
      <c r="C83" s="3">
        <f t="shared" si="17"/>
        <v>1.8634436190318209</v>
      </c>
      <c r="D83" s="25">
        <f t="shared" si="5"/>
        <v>83</v>
      </c>
      <c r="E83" s="14">
        <f t="shared" si="0"/>
        <v>677.1854838243747</v>
      </c>
      <c r="F83" s="14"/>
      <c r="G83" s="14">
        <f t="shared" si="1"/>
        <v>711.0447580155935</v>
      </c>
      <c r="H83" s="14"/>
      <c r="I83" s="14"/>
      <c r="J83" s="14">
        <f t="shared" si="2"/>
        <v>711.0447580155935</v>
      </c>
      <c r="K83" s="15"/>
      <c r="L83" s="22">
        <f t="shared" si="3"/>
        <v>744.9040322068123</v>
      </c>
    </row>
    <row r="84" spans="1:12" s="1" customFormat="1" ht="15">
      <c r="A84" s="2">
        <f t="shared" si="4"/>
        <v>84</v>
      </c>
      <c r="B84" s="3">
        <f t="shared" si="16"/>
        <v>6.29541763186426</v>
      </c>
      <c r="C84" s="3">
        <f t="shared" si="17"/>
        <v>1.8634436190318209</v>
      </c>
      <c r="D84" s="25">
        <f t="shared" si="5"/>
        <v>84</v>
      </c>
      <c r="E84" s="14">
        <f t="shared" si="0"/>
        <v>685.3443450752708</v>
      </c>
      <c r="F84" s="14"/>
      <c r="G84" s="14">
        <f t="shared" si="1"/>
        <v>719.6115623290343</v>
      </c>
      <c r="H84" s="14"/>
      <c r="I84" s="14"/>
      <c r="J84" s="14">
        <f t="shared" si="2"/>
        <v>719.6115623290343</v>
      </c>
      <c r="K84" s="15"/>
      <c r="L84" s="22">
        <f t="shared" si="3"/>
        <v>753.878779582798</v>
      </c>
    </row>
    <row r="85" spans="1:12" s="1" customFormat="1" ht="15">
      <c r="A85" s="2">
        <f t="shared" si="4"/>
        <v>85</v>
      </c>
      <c r="B85" s="3">
        <f t="shared" si="16"/>
        <v>6.29541763186426</v>
      </c>
      <c r="C85" s="3">
        <f t="shared" si="17"/>
        <v>1.8634436190318209</v>
      </c>
      <c r="D85" s="25">
        <f t="shared" si="5"/>
        <v>85</v>
      </c>
      <c r="E85" s="14">
        <f aca="true" t="shared" si="18" ref="E85:E99">$A85*($B85+$C85)</f>
        <v>693.5032063261668</v>
      </c>
      <c r="F85" s="14"/>
      <c r="G85" s="14">
        <f aca="true" t="shared" si="19" ref="G85:G99">$A85*($B85+$C85)*(1+$D$6)</f>
        <v>728.1783666424752</v>
      </c>
      <c r="H85" s="14"/>
      <c r="I85" s="14"/>
      <c r="J85" s="14">
        <f aca="true" t="shared" si="20" ref="J85:J99">$A85*($B85+$C85)*(1+$D$7)</f>
        <v>728.1783666424752</v>
      </c>
      <c r="K85" s="15"/>
      <c r="L85" s="22">
        <f aca="true" t="shared" si="21" ref="L85:L99">$A85*($B85+$C85)*(1+$D$6+$D$7)</f>
        <v>762.8535269587836</v>
      </c>
    </row>
    <row r="86" spans="1:12" s="1" customFormat="1" ht="15">
      <c r="A86" s="2">
        <f aca="true" t="shared" si="22" ref="A86:A99">A85+1</f>
        <v>86</v>
      </c>
      <c r="B86" s="3">
        <f t="shared" si="16"/>
        <v>6.29541763186426</v>
      </c>
      <c r="C86" s="3">
        <f t="shared" si="17"/>
        <v>1.8634436190318209</v>
      </c>
      <c r="D86" s="25">
        <f aca="true" t="shared" si="23" ref="D86:D99">D85+1</f>
        <v>86</v>
      </c>
      <c r="E86" s="14">
        <f t="shared" si="18"/>
        <v>701.662067577063</v>
      </c>
      <c r="F86" s="14"/>
      <c r="G86" s="14">
        <f t="shared" si="19"/>
        <v>736.7451709559161</v>
      </c>
      <c r="H86" s="14"/>
      <c r="I86" s="14"/>
      <c r="J86" s="14">
        <f t="shared" si="20"/>
        <v>736.7451709559161</v>
      </c>
      <c r="K86" s="15"/>
      <c r="L86" s="22">
        <f t="shared" si="21"/>
        <v>771.8282743347694</v>
      </c>
    </row>
    <row r="87" spans="1:12" s="1" customFormat="1" ht="15">
      <c r="A87" s="2">
        <f t="shared" si="22"/>
        <v>87</v>
      </c>
      <c r="B87" s="3">
        <f t="shared" si="16"/>
        <v>6.29541763186426</v>
      </c>
      <c r="C87" s="3">
        <f t="shared" si="17"/>
        <v>1.8634436190318209</v>
      </c>
      <c r="D87" s="25">
        <f t="shared" si="23"/>
        <v>87</v>
      </c>
      <c r="E87" s="14">
        <f t="shared" si="18"/>
        <v>709.820928827959</v>
      </c>
      <c r="F87" s="14"/>
      <c r="G87" s="14">
        <f t="shared" si="19"/>
        <v>745.311975269357</v>
      </c>
      <c r="H87" s="14"/>
      <c r="I87" s="14"/>
      <c r="J87" s="14">
        <f t="shared" si="20"/>
        <v>745.311975269357</v>
      </c>
      <c r="K87" s="15"/>
      <c r="L87" s="22">
        <f t="shared" si="21"/>
        <v>780.803021710755</v>
      </c>
    </row>
    <row r="88" spans="1:12" s="1" customFormat="1" ht="15">
      <c r="A88" s="2">
        <f t="shared" si="22"/>
        <v>88</v>
      </c>
      <c r="B88" s="3">
        <f t="shared" si="16"/>
        <v>6.29541763186426</v>
      </c>
      <c r="C88" s="3">
        <f t="shared" si="17"/>
        <v>1.8634436190318209</v>
      </c>
      <c r="D88" s="25">
        <f t="shared" si="23"/>
        <v>88</v>
      </c>
      <c r="E88" s="14">
        <f t="shared" si="18"/>
        <v>717.9797900788551</v>
      </c>
      <c r="F88" s="14"/>
      <c r="G88" s="14">
        <f t="shared" si="19"/>
        <v>753.8787795827978</v>
      </c>
      <c r="H88" s="14"/>
      <c r="I88" s="14"/>
      <c r="J88" s="14">
        <f t="shared" si="20"/>
        <v>753.8787795827978</v>
      </c>
      <c r="K88" s="15"/>
      <c r="L88" s="22">
        <f t="shared" si="21"/>
        <v>789.7777690867407</v>
      </c>
    </row>
    <row r="89" spans="1:12" s="1" customFormat="1" ht="15">
      <c r="A89" s="2">
        <f t="shared" si="22"/>
        <v>89</v>
      </c>
      <c r="B89" s="3">
        <f t="shared" si="16"/>
        <v>6.29541763186426</v>
      </c>
      <c r="C89" s="3">
        <f t="shared" si="17"/>
        <v>1.8634436190318209</v>
      </c>
      <c r="D89" s="25">
        <f t="shared" si="23"/>
        <v>89</v>
      </c>
      <c r="E89" s="14">
        <f t="shared" si="18"/>
        <v>726.1386513297512</v>
      </c>
      <c r="F89" s="14"/>
      <c r="G89" s="14">
        <f t="shared" si="19"/>
        <v>762.4455838962388</v>
      </c>
      <c r="H89" s="14"/>
      <c r="I89" s="14"/>
      <c r="J89" s="14">
        <f t="shared" si="20"/>
        <v>762.4455838962388</v>
      </c>
      <c r="K89" s="15"/>
      <c r="L89" s="22">
        <f t="shared" si="21"/>
        <v>798.7525164627264</v>
      </c>
    </row>
    <row r="90" spans="1:12" s="1" customFormat="1" ht="15">
      <c r="A90" s="2">
        <f t="shared" si="22"/>
        <v>90</v>
      </c>
      <c r="B90" s="3">
        <f>$D$4*(1+$D$10)^9</f>
        <v>6.547234337138831</v>
      </c>
      <c r="C90" s="3">
        <f>B90*$D$11*9</f>
        <v>2.1802290342672306</v>
      </c>
      <c r="D90" s="25">
        <f t="shared" si="23"/>
        <v>90</v>
      </c>
      <c r="E90" s="14">
        <f t="shared" si="18"/>
        <v>785.4717034265456</v>
      </c>
      <c r="F90" s="14"/>
      <c r="G90" s="14">
        <f t="shared" si="19"/>
        <v>824.7452885978729</v>
      </c>
      <c r="H90" s="14"/>
      <c r="I90" s="14"/>
      <c r="J90" s="14">
        <f t="shared" si="20"/>
        <v>824.7452885978729</v>
      </c>
      <c r="K90" s="15"/>
      <c r="L90" s="22">
        <f t="shared" si="21"/>
        <v>864.0188737692002</v>
      </c>
    </row>
    <row r="91" spans="1:12" s="1" customFormat="1" ht="15">
      <c r="A91" s="2">
        <f t="shared" si="22"/>
        <v>91</v>
      </c>
      <c r="B91" s="3">
        <f aca="true" t="shared" si="24" ref="B91:B99">$D$4*(1+$D$10)^9</f>
        <v>6.547234337138831</v>
      </c>
      <c r="C91" s="3">
        <f aca="true" t="shared" si="25" ref="C91:C99">B91*$D$11*9</f>
        <v>2.1802290342672306</v>
      </c>
      <c r="D91" s="25">
        <f t="shared" si="23"/>
        <v>91</v>
      </c>
      <c r="E91" s="14">
        <f t="shared" si="18"/>
        <v>794.1991667979516</v>
      </c>
      <c r="F91" s="14"/>
      <c r="G91" s="14">
        <f t="shared" si="19"/>
        <v>833.9091251378493</v>
      </c>
      <c r="H91" s="14"/>
      <c r="I91" s="14"/>
      <c r="J91" s="14">
        <f t="shared" si="20"/>
        <v>833.9091251378493</v>
      </c>
      <c r="K91" s="15"/>
      <c r="L91" s="22">
        <f t="shared" si="21"/>
        <v>873.6190834777469</v>
      </c>
    </row>
    <row r="92" spans="1:12" s="1" customFormat="1" ht="15">
      <c r="A92" s="2">
        <f t="shared" si="22"/>
        <v>92</v>
      </c>
      <c r="B92" s="3">
        <f t="shared" si="24"/>
        <v>6.547234337138831</v>
      </c>
      <c r="C92" s="3">
        <f t="shared" si="25"/>
        <v>2.1802290342672306</v>
      </c>
      <c r="D92" s="25">
        <f t="shared" si="23"/>
        <v>92</v>
      </c>
      <c r="E92" s="14">
        <f t="shared" si="18"/>
        <v>802.9266301693576</v>
      </c>
      <c r="F92" s="14"/>
      <c r="G92" s="14">
        <f t="shared" si="19"/>
        <v>843.0729616778256</v>
      </c>
      <c r="H92" s="14"/>
      <c r="I92" s="14"/>
      <c r="J92" s="14">
        <f t="shared" si="20"/>
        <v>843.0729616778256</v>
      </c>
      <c r="K92" s="15"/>
      <c r="L92" s="22">
        <f t="shared" si="21"/>
        <v>883.2192931862935</v>
      </c>
    </row>
    <row r="93" spans="1:12" s="1" customFormat="1" ht="15">
      <c r="A93" s="2">
        <f t="shared" si="22"/>
        <v>93</v>
      </c>
      <c r="B93" s="3">
        <f t="shared" si="24"/>
        <v>6.547234337138831</v>
      </c>
      <c r="C93" s="3">
        <f t="shared" si="25"/>
        <v>2.1802290342672306</v>
      </c>
      <c r="D93" s="25">
        <f t="shared" si="23"/>
        <v>93</v>
      </c>
      <c r="E93" s="14">
        <f t="shared" si="18"/>
        <v>811.6540935407637</v>
      </c>
      <c r="F93" s="14"/>
      <c r="G93" s="14">
        <f t="shared" si="19"/>
        <v>852.236798217802</v>
      </c>
      <c r="H93" s="14"/>
      <c r="I93" s="14"/>
      <c r="J93" s="14">
        <f t="shared" si="20"/>
        <v>852.236798217802</v>
      </c>
      <c r="K93" s="15"/>
      <c r="L93" s="22">
        <f t="shared" si="21"/>
        <v>892.8195028948402</v>
      </c>
    </row>
    <row r="94" spans="1:12" s="1" customFormat="1" ht="15">
      <c r="A94" s="2">
        <f t="shared" si="22"/>
        <v>94</v>
      </c>
      <c r="B94" s="3">
        <f t="shared" si="24"/>
        <v>6.547234337138831</v>
      </c>
      <c r="C94" s="3">
        <f t="shared" si="25"/>
        <v>2.1802290342672306</v>
      </c>
      <c r="D94" s="25">
        <f t="shared" si="23"/>
        <v>94</v>
      </c>
      <c r="E94" s="14">
        <f t="shared" si="18"/>
        <v>820.3815569121698</v>
      </c>
      <c r="F94" s="14"/>
      <c r="G94" s="14">
        <f t="shared" si="19"/>
        <v>861.4006347577783</v>
      </c>
      <c r="H94" s="14"/>
      <c r="I94" s="14"/>
      <c r="J94" s="14">
        <f t="shared" si="20"/>
        <v>861.4006347577783</v>
      </c>
      <c r="K94" s="15"/>
      <c r="L94" s="22">
        <f t="shared" si="21"/>
        <v>902.4197126033869</v>
      </c>
    </row>
    <row r="95" spans="1:12" s="1" customFormat="1" ht="15">
      <c r="A95" s="2">
        <f t="shared" si="22"/>
        <v>95</v>
      </c>
      <c r="B95" s="3">
        <f t="shared" si="24"/>
        <v>6.547234337138831</v>
      </c>
      <c r="C95" s="3">
        <f t="shared" si="25"/>
        <v>2.1802290342672306</v>
      </c>
      <c r="D95" s="25">
        <f t="shared" si="23"/>
        <v>95</v>
      </c>
      <c r="E95" s="14">
        <f t="shared" si="18"/>
        <v>829.1090202835759</v>
      </c>
      <c r="F95" s="14"/>
      <c r="G95" s="14">
        <f t="shared" si="19"/>
        <v>870.5644712977547</v>
      </c>
      <c r="H95" s="14"/>
      <c r="I95" s="14"/>
      <c r="J95" s="14">
        <f t="shared" si="20"/>
        <v>870.5644712977547</v>
      </c>
      <c r="K95" s="15"/>
      <c r="L95" s="22">
        <f t="shared" si="21"/>
        <v>912.0199223119336</v>
      </c>
    </row>
    <row r="96" spans="1:12" s="1" customFormat="1" ht="15">
      <c r="A96" s="2">
        <f t="shared" si="22"/>
        <v>96</v>
      </c>
      <c r="B96" s="3">
        <f t="shared" si="24"/>
        <v>6.547234337138831</v>
      </c>
      <c r="C96" s="3">
        <f t="shared" si="25"/>
        <v>2.1802290342672306</v>
      </c>
      <c r="D96" s="25">
        <f t="shared" si="23"/>
        <v>96</v>
      </c>
      <c r="E96" s="14">
        <f t="shared" si="18"/>
        <v>837.836483654982</v>
      </c>
      <c r="F96" s="14"/>
      <c r="G96" s="14">
        <f t="shared" si="19"/>
        <v>879.7283078377311</v>
      </c>
      <c r="H96" s="14"/>
      <c r="I96" s="14"/>
      <c r="J96" s="14">
        <f t="shared" si="20"/>
        <v>879.7283078377311</v>
      </c>
      <c r="K96" s="15"/>
      <c r="L96" s="22">
        <f t="shared" si="21"/>
        <v>921.6201320204802</v>
      </c>
    </row>
    <row r="97" spans="1:12" s="1" customFormat="1" ht="15">
      <c r="A97" s="2">
        <f t="shared" si="22"/>
        <v>97</v>
      </c>
      <c r="B97" s="3">
        <f t="shared" si="24"/>
        <v>6.547234337138831</v>
      </c>
      <c r="C97" s="3">
        <f t="shared" si="25"/>
        <v>2.1802290342672306</v>
      </c>
      <c r="D97" s="25">
        <f t="shared" si="23"/>
        <v>97</v>
      </c>
      <c r="E97" s="14">
        <f t="shared" si="18"/>
        <v>846.563947026388</v>
      </c>
      <c r="F97" s="14"/>
      <c r="G97" s="14">
        <f t="shared" si="19"/>
        <v>888.8921443777074</v>
      </c>
      <c r="H97" s="14"/>
      <c r="I97" s="14"/>
      <c r="J97" s="14">
        <f t="shared" si="20"/>
        <v>888.8921443777074</v>
      </c>
      <c r="K97" s="15"/>
      <c r="L97" s="22">
        <f t="shared" si="21"/>
        <v>931.2203417290268</v>
      </c>
    </row>
    <row r="98" spans="1:12" s="1" customFormat="1" ht="15">
      <c r="A98" s="2">
        <f t="shared" si="22"/>
        <v>98</v>
      </c>
      <c r="B98" s="3">
        <f t="shared" si="24"/>
        <v>6.547234337138831</v>
      </c>
      <c r="C98" s="3">
        <f t="shared" si="25"/>
        <v>2.1802290342672306</v>
      </c>
      <c r="D98" s="25">
        <f t="shared" si="23"/>
        <v>98</v>
      </c>
      <c r="E98" s="14">
        <f t="shared" si="18"/>
        <v>855.291410397794</v>
      </c>
      <c r="F98" s="14"/>
      <c r="G98" s="14">
        <f t="shared" si="19"/>
        <v>898.0559809176838</v>
      </c>
      <c r="H98" s="14"/>
      <c r="I98" s="14"/>
      <c r="J98" s="14">
        <f t="shared" si="20"/>
        <v>898.0559809176838</v>
      </c>
      <c r="K98" s="15"/>
      <c r="L98" s="22">
        <f t="shared" si="21"/>
        <v>940.8205514375735</v>
      </c>
    </row>
    <row r="99" spans="1:12" s="1" customFormat="1" ht="15.75" thickBot="1">
      <c r="A99" s="2">
        <f t="shared" si="22"/>
        <v>99</v>
      </c>
      <c r="B99" s="3">
        <f t="shared" si="24"/>
        <v>6.547234337138831</v>
      </c>
      <c r="C99" s="3">
        <f t="shared" si="25"/>
        <v>2.1802290342672306</v>
      </c>
      <c r="D99" s="25">
        <f t="shared" si="23"/>
        <v>99</v>
      </c>
      <c r="E99" s="14">
        <f t="shared" si="18"/>
        <v>864.0188737692001</v>
      </c>
      <c r="F99" s="14"/>
      <c r="G99" s="14">
        <f t="shared" si="19"/>
        <v>907.2198174576602</v>
      </c>
      <c r="H99" s="14"/>
      <c r="I99" s="14"/>
      <c r="J99" s="14">
        <f t="shared" si="20"/>
        <v>907.2198174576602</v>
      </c>
      <c r="K99" s="15"/>
      <c r="L99" s="22">
        <f t="shared" si="21"/>
        <v>950.4207611461202</v>
      </c>
    </row>
    <row r="100" spans="1:12" s="1" customFormat="1" ht="15" customHeight="1">
      <c r="A100" s="2"/>
      <c r="B100" s="3"/>
      <c r="C100" s="3"/>
      <c r="D100" s="39"/>
      <c r="E100" s="17"/>
      <c r="F100" s="17"/>
      <c r="G100" s="17"/>
      <c r="H100" s="17"/>
      <c r="I100" s="17"/>
      <c r="J100" s="19"/>
      <c r="K100" s="19"/>
      <c r="L100" s="19"/>
    </row>
    <row r="101" spans="1:12" s="1" customFormat="1" ht="15">
      <c r="A101" s="2"/>
      <c r="B101" s="3"/>
      <c r="C101" s="3"/>
      <c r="D101" s="2"/>
      <c r="E101" s="6"/>
      <c r="F101" s="6"/>
      <c r="G101" s="6"/>
      <c r="H101" s="6"/>
      <c r="I101" s="6"/>
      <c r="J101" s="7"/>
      <c r="K101" s="7"/>
      <c r="L101" s="7"/>
    </row>
    <row r="102" spans="1:12" s="1" customFormat="1" ht="15">
      <c r="A102" s="2"/>
      <c r="B102" s="3"/>
      <c r="C102" s="3"/>
      <c r="D102" s="2"/>
      <c r="E102" s="6"/>
      <c r="F102" s="6"/>
      <c r="G102" s="6"/>
      <c r="H102" s="6"/>
      <c r="I102" s="6"/>
      <c r="J102" s="7"/>
      <c r="K102" s="7"/>
      <c r="L102" s="7"/>
    </row>
    <row r="103" spans="1:12" s="1" customFormat="1" ht="15">
      <c r="A103" s="2"/>
      <c r="B103" s="3"/>
      <c r="C103" s="3"/>
      <c r="D103" s="2"/>
      <c r="E103" s="6"/>
      <c r="F103" s="6"/>
      <c r="G103" s="6"/>
      <c r="H103" s="6"/>
      <c r="I103" s="6"/>
      <c r="J103" s="7"/>
      <c r="K103" s="7"/>
      <c r="L103" s="7"/>
    </row>
    <row r="104" spans="1:12" s="1" customFormat="1" ht="15">
      <c r="A104" s="2"/>
      <c r="B104" s="3"/>
      <c r="C104" s="3"/>
      <c r="D104" s="2"/>
      <c r="E104" s="6"/>
      <c r="F104" s="6"/>
      <c r="G104" s="6"/>
      <c r="H104" s="6"/>
      <c r="I104" s="6"/>
      <c r="J104" s="7"/>
      <c r="K104" s="7"/>
      <c r="L104" s="7"/>
    </row>
    <row r="105" spans="1:12" s="1" customFormat="1" ht="15">
      <c r="A105" s="2"/>
      <c r="B105" s="3"/>
      <c r="C105" s="3"/>
      <c r="D105" s="2"/>
      <c r="E105" s="6"/>
      <c r="F105" s="6"/>
      <c r="G105" s="6"/>
      <c r="H105" s="6"/>
      <c r="I105" s="6"/>
      <c r="J105" s="7"/>
      <c r="K105" s="7"/>
      <c r="L105" s="7"/>
    </row>
    <row r="106" spans="1:12" s="1" customFormat="1" ht="15.75" thickBot="1">
      <c r="A106" s="2"/>
      <c r="B106" s="3"/>
      <c r="C106" s="3"/>
      <c r="D106" s="2"/>
      <c r="E106" s="6"/>
      <c r="F106" s="6"/>
      <c r="G106" s="6"/>
      <c r="H106" s="6"/>
      <c r="I106" s="6"/>
      <c r="J106" s="7"/>
      <c r="K106" s="7"/>
      <c r="L106" s="7"/>
    </row>
    <row r="107" spans="1:12" s="1" customFormat="1" ht="15">
      <c r="A107" s="2" t="s">
        <v>14</v>
      </c>
      <c r="B107" s="12" t="s">
        <v>14</v>
      </c>
      <c r="C107" s="11"/>
      <c r="D107" s="29"/>
      <c r="E107" s="30" t="s">
        <v>16</v>
      </c>
      <c r="F107" s="17"/>
      <c r="G107" s="17"/>
      <c r="H107" s="31" t="s">
        <v>17</v>
      </c>
      <c r="I107" s="18"/>
      <c r="J107" s="19"/>
      <c r="K107" s="19"/>
      <c r="L107" s="20"/>
    </row>
    <row r="108" spans="2:12" s="1" customFormat="1" ht="15">
      <c r="B108" s="3"/>
      <c r="C108" s="11"/>
      <c r="D108" s="26"/>
      <c r="E108" s="14"/>
      <c r="F108" s="14"/>
      <c r="G108" s="14"/>
      <c r="H108" s="14"/>
      <c r="I108" s="14"/>
      <c r="J108" s="15"/>
      <c r="K108" s="15"/>
      <c r="L108" s="21"/>
    </row>
    <row r="109" spans="1:12" s="1" customFormat="1" ht="15">
      <c r="A109" s="2" t="s">
        <v>0</v>
      </c>
      <c r="B109" s="3"/>
      <c r="C109" s="13"/>
      <c r="D109" s="25" t="s">
        <v>0</v>
      </c>
      <c r="E109" s="14"/>
      <c r="F109" s="14" t="s">
        <v>7</v>
      </c>
      <c r="G109" s="14"/>
      <c r="H109" s="14"/>
      <c r="I109" s="14"/>
      <c r="J109" s="16"/>
      <c r="K109" s="14" t="s">
        <v>13</v>
      </c>
      <c r="L109" s="21"/>
    </row>
    <row r="110" spans="1:12" s="1" customFormat="1" ht="15">
      <c r="A110" s="2" t="s">
        <v>1</v>
      </c>
      <c r="B110" s="3"/>
      <c r="C110" s="3" t="s">
        <v>5</v>
      </c>
      <c r="D110" s="25" t="s">
        <v>1</v>
      </c>
      <c r="E110" s="14"/>
      <c r="F110" s="14"/>
      <c r="G110" s="14"/>
      <c r="H110" s="14"/>
      <c r="I110" s="14"/>
      <c r="J110" s="15"/>
      <c r="K110" s="15"/>
      <c r="L110" s="21"/>
    </row>
    <row r="111" spans="1:12" s="1" customFormat="1" ht="15">
      <c r="A111" s="2" t="s">
        <v>2</v>
      </c>
      <c r="B111" s="3" t="s">
        <v>4</v>
      </c>
      <c r="C111" s="3" t="s">
        <v>6</v>
      </c>
      <c r="D111" s="25" t="s">
        <v>2</v>
      </c>
      <c r="E111" s="14" t="s">
        <v>8</v>
      </c>
      <c r="F111" s="14"/>
      <c r="G111" s="14" t="s">
        <v>10</v>
      </c>
      <c r="H111" s="14"/>
      <c r="I111" s="14"/>
      <c r="J111" s="14" t="s">
        <v>8</v>
      </c>
      <c r="K111" s="14"/>
      <c r="L111" s="22" t="s">
        <v>11</v>
      </c>
    </row>
    <row r="112" spans="1:12" s="1" customFormat="1" ht="15">
      <c r="A112" s="2" t="s">
        <v>3</v>
      </c>
      <c r="B112" s="3" t="s">
        <v>12</v>
      </c>
      <c r="C112" s="3" t="s">
        <v>12</v>
      </c>
      <c r="D112" s="25" t="s">
        <v>3</v>
      </c>
      <c r="E112" s="14" t="s">
        <v>9</v>
      </c>
      <c r="F112" s="14"/>
      <c r="G112" s="14" t="s">
        <v>9</v>
      </c>
      <c r="H112" s="14"/>
      <c r="I112" s="14"/>
      <c r="J112" s="14" t="s">
        <v>9</v>
      </c>
      <c r="K112" s="14"/>
      <c r="L112" s="22" t="s">
        <v>9</v>
      </c>
    </row>
    <row r="113" spans="4:12" s="1" customFormat="1" ht="15">
      <c r="D113" s="26"/>
      <c r="E113" s="14"/>
      <c r="F113" s="14"/>
      <c r="G113" s="14"/>
      <c r="H113" s="14"/>
      <c r="I113" s="14"/>
      <c r="J113" s="15"/>
      <c r="K113" s="15"/>
      <c r="L113" s="21"/>
    </row>
    <row r="114" spans="1:12" s="1" customFormat="1" ht="15">
      <c r="A114" s="2">
        <v>20</v>
      </c>
      <c r="B114" s="3">
        <f>$D$4*(1+$D$10)^0</f>
        <v>4.6</v>
      </c>
      <c r="C114" s="3">
        <v>0</v>
      </c>
      <c r="D114" s="25">
        <v>20</v>
      </c>
      <c r="E114" s="14">
        <f>$A114*($B114+$C114)-$D$8</f>
        <v>87</v>
      </c>
      <c r="F114" s="14"/>
      <c r="G114" s="14">
        <f>$A114*($B114+$C114)*(1+$D$6)-$D$8</f>
        <v>91.60000000000001</v>
      </c>
      <c r="H114" s="14"/>
      <c r="I114" s="14"/>
      <c r="J114" s="14">
        <f>$A114*($B114+$C114)*(1+$D$7)-$D$8</f>
        <v>91.60000000000001</v>
      </c>
      <c r="K114" s="15"/>
      <c r="L114" s="22">
        <f>$A114*($B114+$C114)*(1+$D$6+$D$7)-$D$8</f>
        <v>96.2</v>
      </c>
    </row>
    <row r="115" spans="1:12" s="1" customFormat="1" ht="15">
      <c r="A115" s="2">
        <f>A114+1</f>
        <v>21</v>
      </c>
      <c r="B115" s="3">
        <f>$D$4*(1+$D$10)^0</f>
        <v>4.6</v>
      </c>
      <c r="C115" s="3">
        <v>0</v>
      </c>
      <c r="D115" s="25">
        <f>D114+1</f>
        <v>21</v>
      </c>
      <c r="E115" s="14">
        <f aca="true" t="shared" si="26" ref="E115:E178">$A115*($B115+$C115)-$D$8</f>
        <v>91.6</v>
      </c>
      <c r="F115" s="14"/>
      <c r="G115" s="14">
        <f aca="true" t="shared" si="27" ref="G115:G178">$A115*($B115+$C115)*(1+$D$6)-$D$8</f>
        <v>96.42999999999999</v>
      </c>
      <c r="H115" s="14"/>
      <c r="I115" s="14"/>
      <c r="J115" s="14">
        <f aca="true" t="shared" si="28" ref="J115:J178">$A115*($B115+$C115)*(1+$D$7)-$D$8</f>
        <v>96.42999999999999</v>
      </c>
      <c r="K115" s="15"/>
      <c r="L115" s="22">
        <f aca="true" t="shared" si="29" ref="L115:L178">$A115*($B115+$C115)*(1+$D$6+$D$7)-$D$8</f>
        <v>101.26</v>
      </c>
    </row>
    <row r="116" spans="1:12" s="1" customFormat="1" ht="15">
      <c r="A116" s="2">
        <f aca="true" t="shared" si="30" ref="A116:A179">A115+1</f>
        <v>22</v>
      </c>
      <c r="B116" s="3">
        <f>$D$4*(1+$D$10)^1</f>
        <v>4.784</v>
      </c>
      <c r="C116" s="3">
        <f>B116*$D$11*1</f>
        <v>0.17700799999999997</v>
      </c>
      <c r="D116" s="25">
        <f aca="true" t="shared" si="31" ref="D116:D179">D115+1</f>
        <v>22</v>
      </c>
      <c r="E116" s="14">
        <f t="shared" si="26"/>
        <v>104.14217599999999</v>
      </c>
      <c r="F116" s="14"/>
      <c r="G116" s="14">
        <f t="shared" si="27"/>
        <v>109.59928479999999</v>
      </c>
      <c r="H116" s="14"/>
      <c r="I116" s="14"/>
      <c r="J116" s="14">
        <f t="shared" si="28"/>
        <v>109.59928479999999</v>
      </c>
      <c r="K116" s="15"/>
      <c r="L116" s="22">
        <f t="shared" si="29"/>
        <v>115.0563936</v>
      </c>
    </row>
    <row r="117" spans="1:12" s="1" customFormat="1" ht="15">
      <c r="A117" s="2">
        <f t="shared" si="30"/>
        <v>23</v>
      </c>
      <c r="B117" s="3">
        <f>$D$4*(1+$D$10)^1</f>
        <v>4.784</v>
      </c>
      <c r="C117" s="3">
        <f>B117*$D$11*1</f>
        <v>0.17700799999999997</v>
      </c>
      <c r="D117" s="25">
        <f t="shared" si="31"/>
        <v>23</v>
      </c>
      <c r="E117" s="14">
        <f t="shared" si="26"/>
        <v>109.103184</v>
      </c>
      <c r="F117" s="14"/>
      <c r="G117" s="14">
        <f t="shared" si="27"/>
        <v>114.80834320000001</v>
      </c>
      <c r="H117" s="14"/>
      <c r="I117" s="14"/>
      <c r="J117" s="14">
        <f t="shared" si="28"/>
        <v>114.80834320000001</v>
      </c>
      <c r="K117" s="15"/>
      <c r="L117" s="22">
        <f t="shared" si="29"/>
        <v>120.51350240000001</v>
      </c>
    </row>
    <row r="118" spans="1:12" s="1" customFormat="1" ht="15">
      <c r="A118" s="2">
        <f t="shared" si="30"/>
        <v>24</v>
      </c>
      <c r="B118" s="3">
        <f>$D$4*(1+$D$10)^1</f>
        <v>4.784</v>
      </c>
      <c r="C118" s="3">
        <f>B118*$D$11*1</f>
        <v>0.17700799999999997</v>
      </c>
      <c r="D118" s="25">
        <f t="shared" si="31"/>
        <v>24</v>
      </c>
      <c r="E118" s="14">
        <f t="shared" si="26"/>
        <v>114.06419199999999</v>
      </c>
      <c r="F118" s="14"/>
      <c r="G118" s="14">
        <f t="shared" si="27"/>
        <v>120.0174016</v>
      </c>
      <c r="H118" s="14"/>
      <c r="I118" s="14"/>
      <c r="J118" s="14">
        <f t="shared" si="28"/>
        <v>120.0174016</v>
      </c>
      <c r="K118" s="15"/>
      <c r="L118" s="22">
        <f t="shared" si="29"/>
        <v>125.97061120000001</v>
      </c>
    </row>
    <row r="119" spans="1:12" s="1" customFormat="1" ht="15">
      <c r="A119" s="2">
        <f t="shared" si="30"/>
        <v>25</v>
      </c>
      <c r="B119" s="3">
        <f>$D$4*(1+$D$10)^2</f>
        <v>4.97536</v>
      </c>
      <c r="C119" s="3">
        <f>B119*$D$11*2</f>
        <v>0.36817664</v>
      </c>
      <c r="D119" s="25">
        <f t="shared" si="31"/>
        <v>25</v>
      </c>
      <c r="E119" s="14">
        <f t="shared" si="26"/>
        <v>128.588416</v>
      </c>
      <c r="F119" s="14"/>
      <c r="G119" s="14">
        <f t="shared" si="27"/>
        <v>135.2678368</v>
      </c>
      <c r="H119" s="14"/>
      <c r="I119" s="14"/>
      <c r="J119" s="14">
        <f t="shared" si="28"/>
        <v>135.2678368</v>
      </c>
      <c r="K119" s="15"/>
      <c r="L119" s="22">
        <f t="shared" si="29"/>
        <v>141.9472576</v>
      </c>
    </row>
    <row r="120" spans="1:12" s="1" customFormat="1" ht="15">
      <c r="A120" s="2">
        <f t="shared" si="30"/>
        <v>26</v>
      </c>
      <c r="B120" s="3">
        <f>$D$4*(1+$D$10)^2</f>
        <v>4.97536</v>
      </c>
      <c r="C120" s="3">
        <f>B120*$D$11*2</f>
        <v>0.36817664</v>
      </c>
      <c r="D120" s="25">
        <f t="shared" si="31"/>
        <v>26</v>
      </c>
      <c r="E120" s="14">
        <f t="shared" si="26"/>
        <v>133.93195264</v>
      </c>
      <c r="F120" s="14"/>
      <c r="G120" s="14">
        <f t="shared" si="27"/>
        <v>140.87855027199998</v>
      </c>
      <c r="H120" s="14"/>
      <c r="I120" s="14"/>
      <c r="J120" s="14">
        <f t="shared" si="28"/>
        <v>140.87855027199998</v>
      </c>
      <c r="K120" s="15"/>
      <c r="L120" s="22">
        <f t="shared" si="29"/>
        <v>147.825147904</v>
      </c>
    </row>
    <row r="121" spans="1:12" ht="15">
      <c r="A121" s="2">
        <f t="shared" si="30"/>
        <v>27</v>
      </c>
      <c r="B121" s="3">
        <f>$D$4*(1+$D$10)^2</f>
        <v>4.97536</v>
      </c>
      <c r="C121" s="3">
        <f>B121*$D$11*2</f>
        <v>0.36817664</v>
      </c>
      <c r="D121" s="25">
        <f t="shared" si="31"/>
        <v>27</v>
      </c>
      <c r="E121" s="14">
        <f t="shared" si="26"/>
        <v>139.27548928</v>
      </c>
      <c r="F121" s="14"/>
      <c r="G121" s="14">
        <f t="shared" si="27"/>
        <v>146.489263744</v>
      </c>
      <c r="H121" s="14"/>
      <c r="I121" s="14"/>
      <c r="J121" s="14">
        <f t="shared" si="28"/>
        <v>146.489263744</v>
      </c>
      <c r="K121" s="15"/>
      <c r="L121" s="22">
        <f t="shared" si="29"/>
        <v>153.703038208</v>
      </c>
    </row>
    <row r="122" spans="1:12" ht="15">
      <c r="A122" s="2">
        <f t="shared" si="30"/>
        <v>28</v>
      </c>
      <c r="B122" s="3">
        <f>$D$4*(1+$D$10)^2</f>
        <v>4.97536</v>
      </c>
      <c r="C122" s="3">
        <f>B122*$D$11*2</f>
        <v>0.36817664</v>
      </c>
      <c r="D122" s="25">
        <f t="shared" si="31"/>
        <v>28</v>
      </c>
      <c r="E122" s="14">
        <f t="shared" si="26"/>
        <v>144.61902592</v>
      </c>
      <c r="F122" s="14"/>
      <c r="G122" s="14">
        <f t="shared" si="27"/>
        <v>152.099977216</v>
      </c>
      <c r="H122" s="14"/>
      <c r="I122" s="14"/>
      <c r="J122" s="14">
        <f t="shared" si="28"/>
        <v>152.099977216</v>
      </c>
      <c r="K122" s="15"/>
      <c r="L122" s="22">
        <f t="shared" si="29"/>
        <v>159.580928512</v>
      </c>
    </row>
    <row r="123" spans="1:12" ht="15">
      <c r="A123" s="2">
        <f t="shared" si="30"/>
        <v>29</v>
      </c>
      <c r="B123" s="3">
        <f>$D$4*(1+$D$10)^2</f>
        <v>4.97536</v>
      </c>
      <c r="C123" s="3">
        <f>B123*$D$11*2</f>
        <v>0.36817664</v>
      </c>
      <c r="D123" s="25">
        <f t="shared" si="31"/>
        <v>29</v>
      </c>
      <c r="E123" s="14">
        <f t="shared" si="26"/>
        <v>149.96256256</v>
      </c>
      <c r="F123" s="14"/>
      <c r="G123" s="14">
        <f t="shared" si="27"/>
        <v>157.71069068800003</v>
      </c>
      <c r="H123" s="14"/>
      <c r="I123" s="14"/>
      <c r="J123" s="14">
        <f t="shared" si="28"/>
        <v>157.71069068800003</v>
      </c>
      <c r="K123" s="15"/>
      <c r="L123" s="22">
        <f t="shared" si="29"/>
        <v>165.45881881600002</v>
      </c>
    </row>
    <row r="124" spans="1:12" ht="15">
      <c r="A124" s="2">
        <f t="shared" si="30"/>
        <v>30</v>
      </c>
      <c r="B124" s="3">
        <f aca="true" t="shared" si="32" ref="B124:B133">$D$4*(1+$D$10)^3</f>
        <v>5.1743744</v>
      </c>
      <c r="C124" s="3">
        <f>B124*$D$11*3</f>
        <v>0.5743555584</v>
      </c>
      <c r="D124" s="25">
        <f t="shared" si="31"/>
        <v>30</v>
      </c>
      <c r="E124" s="14">
        <f t="shared" si="26"/>
        <v>167.46189875199997</v>
      </c>
      <c r="F124" s="14"/>
      <c r="G124" s="14">
        <f t="shared" si="27"/>
        <v>176.08499368959997</v>
      </c>
      <c r="H124" s="14"/>
      <c r="I124" s="14"/>
      <c r="J124" s="14">
        <f t="shared" si="28"/>
        <v>176.08499368959997</v>
      </c>
      <c r="K124" s="15"/>
      <c r="L124" s="22">
        <f t="shared" si="29"/>
        <v>184.70808862719997</v>
      </c>
    </row>
    <row r="125" spans="1:12" ht="15">
      <c r="A125" s="2">
        <f t="shared" si="30"/>
        <v>31</v>
      </c>
      <c r="B125" s="3">
        <f t="shared" si="32"/>
        <v>5.1743744</v>
      </c>
      <c r="C125" s="3">
        <f aca="true" t="shared" si="33" ref="C125:C133">B125*$D$11*3</f>
        <v>0.5743555584</v>
      </c>
      <c r="D125" s="25">
        <f t="shared" si="31"/>
        <v>31</v>
      </c>
      <c r="E125" s="14">
        <f t="shared" si="26"/>
        <v>173.2106287104</v>
      </c>
      <c r="F125" s="14"/>
      <c r="G125" s="14">
        <f t="shared" si="27"/>
        <v>182.12116014592</v>
      </c>
      <c r="H125" s="14"/>
      <c r="I125" s="14"/>
      <c r="J125" s="14">
        <f t="shared" si="28"/>
        <v>182.12116014592</v>
      </c>
      <c r="K125" s="15"/>
      <c r="L125" s="22">
        <f t="shared" si="29"/>
        <v>191.03169158144001</v>
      </c>
    </row>
    <row r="126" spans="1:12" ht="15">
      <c r="A126" s="2">
        <f t="shared" si="30"/>
        <v>32</v>
      </c>
      <c r="B126" s="3">
        <f t="shared" si="32"/>
        <v>5.1743744</v>
      </c>
      <c r="C126" s="3">
        <f t="shared" si="33"/>
        <v>0.5743555584</v>
      </c>
      <c r="D126" s="25">
        <f t="shared" si="31"/>
        <v>32</v>
      </c>
      <c r="E126" s="14">
        <f t="shared" si="26"/>
        <v>178.95935866879998</v>
      </c>
      <c r="F126" s="14"/>
      <c r="G126" s="14">
        <f t="shared" si="27"/>
        <v>188.15732660223998</v>
      </c>
      <c r="H126" s="14"/>
      <c r="I126" s="14"/>
      <c r="J126" s="14">
        <f t="shared" si="28"/>
        <v>188.15732660223998</v>
      </c>
      <c r="K126" s="15"/>
      <c r="L126" s="22">
        <f t="shared" si="29"/>
        <v>197.35529453568</v>
      </c>
    </row>
    <row r="127" spans="1:12" ht="15">
      <c r="A127" s="2">
        <f t="shared" si="30"/>
        <v>33</v>
      </c>
      <c r="B127" s="3">
        <f t="shared" si="32"/>
        <v>5.1743744</v>
      </c>
      <c r="C127" s="3">
        <f t="shared" si="33"/>
        <v>0.5743555584</v>
      </c>
      <c r="D127" s="25">
        <f t="shared" si="31"/>
        <v>33</v>
      </c>
      <c r="E127" s="14">
        <f t="shared" si="26"/>
        <v>184.70808862719997</v>
      </c>
      <c r="F127" s="14"/>
      <c r="G127" s="14">
        <f t="shared" si="27"/>
        <v>194.19349305855997</v>
      </c>
      <c r="H127" s="14"/>
      <c r="I127" s="14"/>
      <c r="J127" s="14">
        <f t="shared" si="28"/>
        <v>194.19349305855997</v>
      </c>
      <c r="K127" s="15"/>
      <c r="L127" s="22">
        <f t="shared" si="29"/>
        <v>203.67889748992</v>
      </c>
    </row>
    <row r="128" spans="1:12" ht="15">
      <c r="A128" s="2">
        <f t="shared" si="30"/>
        <v>34</v>
      </c>
      <c r="B128" s="3">
        <f t="shared" si="32"/>
        <v>5.1743744</v>
      </c>
      <c r="C128" s="3">
        <f t="shared" si="33"/>
        <v>0.5743555584</v>
      </c>
      <c r="D128" s="25">
        <f t="shared" si="31"/>
        <v>34</v>
      </c>
      <c r="E128" s="14">
        <f t="shared" si="26"/>
        <v>190.4568185856</v>
      </c>
      <c r="F128" s="14"/>
      <c r="G128" s="14">
        <f t="shared" si="27"/>
        <v>200.22965951488</v>
      </c>
      <c r="H128" s="14"/>
      <c r="I128" s="14"/>
      <c r="J128" s="14">
        <f t="shared" si="28"/>
        <v>200.22965951488</v>
      </c>
      <c r="K128" s="15"/>
      <c r="L128" s="22">
        <f t="shared" si="29"/>
        <v>210.00250044416</v>
      </c>
    </row>
    <row r="129" spans="1:12" ht="15">
      <c r="A129" s="2">
        <f t="shared" si="30"/>
        <v>35</v>
      </c>
      <c r="B129" s="3">
        <f t="shared" si="32"/>
        <v>5.1743744</v>
      </c>
      <c r="C129" s="3">
        <f t="shared" si="33"/>
        <v>0.5743555584</v>
      </c>
      <c r="D129" s="25">
        <f t="shared" si="31"/>
        <v>35</v>
      </c>
      <c r="E129" s="14">
        <f t="shared" si="26"/>
        <v>196.20554854399998</v>
      </c>
      <c r="F129" s="14"/>
      <c r="G129" s="14">
        <f t="shared" si="27"/>
        <v>206.2658259712</v>
      </c>
      <c r="H129" s="14"/>
      <c r="I129" s="14"/>
      <c r="J129" s="14">
        <f t="shared" si="28"/>
        <v>206.2658259712</v>
      </c>
      <c r="K129" s="15"/>
      <c r="L129" s="22">
        <f t="shared" si="29"/>
        <v>216.3261033984</v>
      </c>
    </row>
    <row r="130" spans="1:12" ht="15">
      <c r="A130" s="2">
        <f t="shared" si="30"/>
        <v>36</v>
      </c>
      <c r="B130" s="3">
        <f t="shared" si="32"/>
        <v>5.1743744</v>
      </c>
      <c r="C130" s="3">
        <f t="shared" si="33"/>
        <v>0.5743555584</v>
      </c>
      <c r="D130" s="25">
        <f t="shared" si="31"/>
        <v>36</v>
      </c>
      <c r="E130" s="14">
        <f t="shared" si="26"/>
        <v>201.95427850239997</v>
      </c>
      <c r="F130" s="14"/>
      <c r="G130" s="14">
        <f t="shared" si="27"/>
        <v>212.30199242752</v>
      </c>
      <c r="H130" s="14"/>
      <c r="I130" s="14"/>
      <c r="J130" s="14">
        <f t="shared" si="28"/>
        <v>212.30199242752</v>
      </c>
      <c r="K130" s="15"/>
      <c r="L130" s="22">
        <f t="shared" si="29"/>
        <v>222.64970635263998</v>
      </c>
    </row>
    <row r="131" spans="1:12" ht="15">
      <c r="A131" s="2">
        <f t="shared" si="30"/>
        <v>37</v>
      </c>
      <c r="B131" s="3">
        <f t="shared" si="32"/>
        <v>5.1743744</v>
      </c>
      <c r="C131" s="3">
        <f t="shared" si="33"/>
        <v>0.5743555584</v>
      </c>
      <c r="D131" s="25">
        <f t="shared" si="31"/>
        <v>37</v>
      </c>
      <c r="E131" s="14">
        <f t="shared" si="26"/>
        <v>207.70300846079996</v>
      </c>
      <c r="F131" s="14"/>
      <c r="G131" s="14">
        <f t="shared" si="27"/>
        <v>218.33815888383998</v>
      </c>
      <c r="H131" s="14"/>
      <c r="I131" s="14"/>
      <c r="J131" s="14">
        <f t="shared" si="28"/>
        <v>218.33815888383998</v>
      </c>
      <c r="K131" s="15"/>
      <c r="L131" s="22">
        <f t="shared" si="29"/>
        <v>228.97330930687997</v>
      </c>
    </row>
    <row r="132" spans="1:12" ht="15">
      <c r="A132" s="2">
        <f t="shared" si="30"/>
        <v>38</v>
      </c>
      <c r="B132" s="3">
        <f t="shared" si="32"/>
        <v>5.1743744</v>
      </c>
      <c r="C132" s="3">
        <f t="shared" si="33"/>
        <v>0.5743555584</v>
      </c>
      <c r="D132" s="25">
        <f t="shared" si="31"/>
        <v>38</v>
      </c>
      <c r="E132" s="14">
        <f t="shared" si="26"/>
        <v>213.45173841919998</v>
      </c>
      <c r="F132" s="14"/>
      <c r="G132" s="14">
        <f t="shared" si="27"/>
        <v>224.37432534016</v>
      </c>
      <c r="H132" s="14"/>
      <c r="I132" s="14"/>
      <c r="J132" s="14">
        <f t="shared" si="28"/>
        <v>224.37432534016</v>
      </c>
      <c r="K132" s="15"/>
      <c r="L132" s="22">
        <f t="shared" si="29"/>
        <v>235.29691226112</v>
      </c>
    </row>
    <row r="133" spans="1:12" ht="15">
      <c r="A133" s="2">
        <f t="shared" si="30"/>
        <v>39</v>
      </c>
      <c r="B133" s="3">
        <f t="shared" si="32"/>
        <v>5.1743744</v>
      </c>
      <c r="C133" s="3">
        <f t="shared" si="33"/>
        <v>0.5743555584</v>
      </c>
      <c r="D133" s="25">
        <f t="shared" si="31"/>
        <v>39</v>
      </c>
      <c r="E133" s="14">
        <f t="shared" si="26"/>
        <v>219.20046837759998</v>
      </c>
      <c r="F133" s="14"/>
      <c r="G133" s="14">
        <f t="shared" si="27"/>
        <v>230.41049179648</v>
      </c>
      <c r="H133" s="14"/>
      <c r="I133" s="14"/>
      <c r="J133" s="14">
        <f t="shared" si="28"/>
        <v>230.41049179648</v>
      </c>
      <c r="K133" s="15"/>
      <c r="L133" s="22">
        <f t="shared" si="29"/>
        <v>241.62051521536</v>
      </c>
    </row>
    <row r="134" spans="1:12" ht="15">
      <c r="A134" s="2">
        <f t="shared" si="30"/>
        <v>40</v>
      </c>
      <c r="B134" s="3">
        <f aca="true" t="shared" si="34" ref="B134:B143">$D$4*(1+$D$10)^4</f>
        <v>5.381349376</v>
      </c>
      <c r="C134" s="3">
        <f>B134*$D$11*4</f>
        <v>0.796439707648</v>
      </c>
      <c r="D134" s="25">
        <f t="shared" si="31"/>
        <v>40</v>
      </c>
      <c r="E134" s="14">
        <f t="shared" si="26"/>
        <v>242.11156334592002</v>
      </c>
      <c r="F134" s="14"/>
      <c r="G134" s="14">
        <f t="shared" si="27"/>
        <v>254.467141513216</v>
      </c>
      <c r="H134" s="14"/>
      <c r="I134" s="14"/>
      <c r="J134" s="14">
        <f t="shared" si="28"/>
        <v>254.467141513216</v>
      </c>
      <c r="K134" s="15"/>
      <c r="L134" s="22">
        <f t="shared" si="29"/>
        <v>266.822719680512</v>
      </c>
    </row>
    <row r="135" spans="1:12" ht="15">
      <c r="A135" s="2">
        <f t="shared" si="30"/>
        <v>41</v>
      </c>
      <c r="B135" s="3">
        <f t="shared" si="34"/>
        <v>5.381349376</v>
      </c>
      <c r="C135" s="3">
        <f aca="true" t="shared" si="35" ref="C135:C143">B135*$D$11*4</f>
        <v>0.796439707648</v>
      </c>
      <c r="D135" s="25">
        <f t="shared" si="31"/>
        <v>41</v>
      </c>
      <c r="E135" s="14">
        <f t="shared" si="26"/>
        <v>248.289352429568</v>
      </c>
      <c r="F135" s="14"/>
      <c r="G135" s="14">
        <f t="shared" si="27"/>
        <v>260.9538200510464</v>
      </c>
      <c r="H135" s="14"/>
      <c r="I135" s="14"/>
      <c r="J135" s="14">
        <f t="shared" si="28"/>
        <v>260.9538200510464</v>
      </c>
      <c r="K135" s="15"/>
      <c r="L135" s="22">
        <f t="shared" si="29"/>
        <v>273.61828767252484</v>
      </c>
    </row>
    <row r="136" spans="1:12" ht="15">
      <c r="A136" s="2">
        <f t="shared" si="30"/>
        <v>42</v>
      </c>
      <c r="B136" s="3">
        <f t="shared" si="34"/>
        <v>5.381349376</v>
      </c>
      <c r="C136" s="3">
        <f t="shared" si="35"/>
        <v>0.796439707648</v>
      </c>
      <c r="D136" s="25">
        <f t="shared" si="31"/>
        <v>42</v>
      </c>
      <c r="E136" s="14">
        <f t="shared" si="26"/>
        <v>254.467141513216</v>
      </c>
      <c r="F136" s="14"/>
      <c r="G136" s="14">
        <f t="shared" si="27"/>
        <v>267.44049858887684</v>
      </c>
      <c r="H136" s="14"/>
      <c r="I136" s="14"/>
      <c r="J136" s="14">
        <f t="shared" si="28"/>
        <v>267.44049858887684</v>
      </c>
      <c r="K136" s="15"/>
      <c r="L136" s="22">
        <f t="shared" si="29"/>
        <v>280.4138556645376</v>
      </c>
    </row>
    <row r="137" spans="1:12" ht="15">
      <c r="A137" s="2">
        <f t="shared" si="30"/>
        <v>43</v>
      </c>
      <c r="B137" s="3">
        <f t="shared" si="34"/>
        <v>5.381349376</v>
      </c>
      <c r="C137" s="3">
        <f t="shared" si="35"/>
        <v>0.796439707648</v>
      </c>
      <c r="D137" s="25">
        <f t="shared" si="31"/>
        <v>43</v>
      </c>
      <c r="E137" s="14">
        <f t="shared" si="26"/>
        <v>260.644930596864</v>
      </c>
      <c r="F137" s="14"/>
      <c r="G137" s="14">
        <f t="shared" si="27"/>
        <v>273.92717712670725</v>
      </c>
      <c r="H137" s="14"/>
      <c r="I137" s="14"/>
      <c r="J137" s="14">
        <f t="shared" si="28"/>
        <v>273.92717712670725</v>
      </c>
      <c r="K137" s="15"/>
      <c r="L137" s="22">
        <f t="shared" si="29"/>
        <v>287.2094236565504</v>
      </c>
    </row>
    <row r="138" spans="1:12" ht="15">
      <c r="A138" s="2">
        <f t="shared" si="30"/>
        <v>44</v>
      </c>
      <c r="B138" s="3">
        <f t="shared" si="34"/>
        <v>5.381349376</v>
      </c>
      <c r="C138" s="3">
        <f t="shared" si="35"/>
        <v>0.796439707648</v>
      </c>
      <c r="D138" s="25">
        <f t="shared" si="31"/>
        <v>44</v>
      </c>
      <c r="E138" s="14">
        <f t="shared" si="26"/>
        <v>266.822719680512</v>
      </c>
      <c r="F138" s="14"/>
      <c r="G138" s="14">
        <f t="shared" si="27"/>
        <v>280.41385566453766</v>
      </c>
      <c r="H138" s="14"/>
      <c r="I138" s="14"/>
      <c r="J138" s="14">
        <f t="shared" si="28"/>
        <v>280.41385566453766</v>
      </c>
      <c r="K138" s="15"/>
      <c r="L138" s="22">
        <f t="shared" si="29"/>
        <v>294.00499164856325</v>
      </c>
    </row>
    <row r="139" spans="1:12" ht="15">
      <c r="A139" s="2">
        <f t="shared" si="30"/>
        <v>45</v>
      </c>
      <c r="B139" s="3">
        <f t="shared" si="34"/>
        <v>5.381349376</v>
      </c>
      <c r="C139" s="3">
        <f t="shared" si="35"/>
        <v>0.796439707648</v>
      </c>
      <c r="D139" s="25">
        <f t="shared" si="31"/>
        <v>45</v>
      </c>
      <c r="E139" s="14">
        <f t="shared" si="26"/>
        <v>273.00050876416003</v>
      </c>
      <c r="F139" s="14"/>
      <c r="G139" s="14">
        <f t="shared" si="27"/>
        <v>286.900534202368</v>
      </c>
      <c r="H139" s="14"/>
      <c r="I139" s="14"/>
      <c r="J139" s="14">
        <f t="shared" si="28"/>
        <v>286.900534202368</v>
      </c>
      <c r="K139" s="15"/>
      <c r="L139" s="22">
        <f t="shared" si="29"/>
        <v>300.80055964057607</v>
      </c>
    </row>
    <row r="140" spans="1:12" ht="15">
      <c r="A140" s="2">
        <f t="shared" si="30"/>
        <v>46</v>
      </c>
      <c r="B140" s="3">
        <f t="shared" si="34"/>
        <v>5.381349376</v>
      </c>
      <c r="C140" s="3">
        <f t="shared" si="35"/>
        <v>0.796439707648</v>
      </c>
      <c r="D140" s="25">
        <f t="shared" si="31"/>
        <v>46</v>
      </c>
      <c r="E140" s="14">
        <f t="shared" si="26"/>
        <v>279.17829784780804</v>
      </c>
      <c r="F140" s="14"/>
      <c r="G140" s="14">
        <f t="shared" si="27"/>
        <v>293.38721274019844</v>
      </c>
      <c r="H140" s="14"/>
      <c r="I140" s="14"/>
      <c r="J140" s="14">
        <f t="shared" si="28"/>
        <v>293.38721274019844</v>
      </c>
      <c r="K140" s="15"/>
      <c r="L140" s="22">
        <f t="shared" si="29"/>
        <v>307.5961276325889</v>
      </c>
    </row>
    <row r="141" spans="1:12" ht="15">
      <c r="A141" s="2">
        <f t="shared" si="30"/>
        <v>47</v>
      </c>
      <c r="B141" s="3">
        <f t="shared" si="34"/>
        <v>5.381349376</v>
      </c>
      <c r="C141" s="3">
        <f t="shared" si="35"/>
        <v>0.796439707648</v>
      </c>
      <c r="D141" s="25">
        <f t="shared" si="31"/>
        <v>47</v>
      </c>
      <c r="E141" s="14">
        <f t="shared" si="26"/>
        <v>285.356086931456</v>
      </c>
      <c r="F141" s="14"/>
      <c r="G141" s="14">
        <f t="shared" si="27"/>
        <v>299.8738912780288</v>
      </c>
      <c r="H141" s="14"/>
      <c r="I141" s="14"/>
      <c r="J141" s="14">
        <f t="shared" si="28"/>
        <v>299.8738912780288</v>
      </c>
      <c r="K141" s="15"/>
      <c r="L141" s="22">
        <f t="shared" si="29"/>
        <v>314.3916956246016</v>
      </c>
    </row>
    <row r="142" spans="1:12" ht="15">
      <c r="A142" s="2">
        <f t="shared" si="30"/>
        <v>48</v>
      </c>
      <c r="B142" s="3">
        <f t="shared" si="34"/>
        <v>5.381349376</v>
      </c>
      <c r="C142" s="3">
        <f t="shared" si="35"/>
        <v>0.796439707648</v>
      </c>
      <c r="D142" s="25">
        <f t="shared" si="31"/>
        <v>48</v>
      </c>
      <c r="E142" s="14">
        <f t="shared" si="26"/>
        <v>291.533876015104</v>
      </c>
      <c r="F142" s="14"/>
      <c r="G142" s="14">
        <f t="shared" si="27"/>
        <v>306.3605698158592</v>
      </c>
      <c r="H142" s="14"/>
      <c r="I142" s="14"/>
      <c r="J142" s="14">
        <f t="shared" si="28"/>
        <v>306.3605698158592</v>
      </c>
      <c r="K142" s="15"/>
      <c r="L142" s="22">
        <f t="shared" si="29"/>
        <v>321.1872636166144</v>
      </c>
    </row>
    <row r="143" spans="1:12" ht="15">
      <c r="A143" s="2">
        <f t="shared" si="30"/>
        <v>49</v>
      </c>
      <c r="B143" s="3">
        <f t="shared" si="34"/>
        <v>5.381349376</v>
      </c>
      <c r="C143" s="3">
        <f t="shared" si="35"/>
        <v>0.796439707648</v>
      </c>
      <c r="D143" s="25">
        <f t="shared" si="31"/>
        <v>49</v>
      </c>
      <c r="E143" s="14">
        <f t="shared" si="26"/>
        <v>297.711665098752</v>
      </c>
      <c r="F143" s="14"/>
      <c r="G143" s="14">
        <f t="shared" si="27"/>
        <v>312.8472483536896</v>
      </c>
      <c r="H143" s="14"/>
      <c r="I143" s="14"/>
      <c r="J143" s="14">
        <f t="shared" si="28"/>
        <v>312.8472483536896</v>
      </c>
      <c r="K143" s="15"/>
      <c r="L143" s="22">
        <f t="shared" si="29"/>
        <v>327.98283160862724</v>
      </c>
    </row>
    <row r="144" spans="1:12" ht="15">
      <c r="A144" s="2">
        <f t="shared" si="30"/>
        <v>50</v>
      </c>
      <c r="B144" s="3">
        <f aca="true" t="shared" si="36" ref="B144:B153">$D$4*(1+$D$10)^5</f>
        <v>5.5966033510400015</v>
      </c>
      <c r="C144" s="3">
        <f>B144*$D$11*5</f>
        <v>1.0353716199424003</v>
      </c>
      <c r="D144" s="25">
        <f t="shared" si="31"/>
        <v>50</v>
      </c>
      <c r="E144" s="14">
        <f t="shared" si="26"/>
        <v>326.5987485491201</v>
      </c>
      <c r="F144" s="14"/>
      <c r="G144" s="14">
        <f t="shared" si="27"/>
        <v>343.1786859765761</v>
      </c>
      <c r="H144" s="14"/>
      <c r="I144" s="14"/>
      <c r="J144" s="14">
        <f t="shared" si="28"/>
        <v>343.1786859765761</v>
      </c>
      <c r="K144" s="15"/>
      <c r="L144" s="22">
        <f t="shared" si="29"/>
        <v>359.75862340403216</v>
      </c>
    </row>
    <row r="145" spans="1:12" ht="15">
      <c r="A145" s="2">
        <f t="shared" si="30"/>
        <v>51</v>
      </c>
      <c r="B145" s="3">
        <f t="shared" si="36"/>
        <v>5.5966033510400015</v>
      </c>
      <c r="C145" s="3">
        <f aca="true" t="shared" si="37" ref="C145:C153">B145*$D$11*5</f>
        <v>1.0353716199424003</v>
      </c>
      <c r="D145" s="25">
        <f t="shared" si="31"/>
        <v>51</v>
      </c>
      <c r="E145" s="14">
        <f t="shared" si="26"/>
        <v>333.23072352010246</v>
      </c>
      <c r="F145" s="14"/>
      <c r="G145" s="14">
        <f t="shared" si="27"/>
        <v>350.1422596961076</v>
      </c>
      <c r="H145" s="14"/>
      <c r="I145" s="14"/>
      <c r="J145" s="14">
        <f t="shared" si="28"/>
        <v>350.1422596961076</v>
      </c>
      <c r="K145" s="15"/>
      <c r="L145" s="22">
        <f t="shared" si="29"/>
        <v>367.05379587211274</v>
      </c>
    </row>
    <row r="146" spans="1:12" ht="15">
      <c r="A146" s="2">
        <f t="shared" si="30"/>
        <v>52</v>
      </c>
      <c r="B146" s="3">
        <f t="shared" si="36"/>
        <v>5.5966033510400015</v>
      </c>
      <c r="C146" s="3">
        <f t="shared" si="37"/>
        <v>1.0353716199424003</v>
      </c>
      <c r="D146" s="25">
        <f t="shared" si="31"/>
        <v>52</v>
      </c>
      <c r="E146" s="14">
        <f t="shared" si="26"/>
        <v>339.86269849108487</v>
      </c>
      <c r="F146" s="14"/>
      <c r="G146" s="14">
        <f t="shared" si="27"/>
        <v>357.10583341563915</v>
      </c>
      <c r="H146" s="14"/>
      <c r="I146" s="14"/>
      <c r="J146" s="14">
        <f t="shared" si="28"/>
        <v>357.10583341563915</v>
      </c>
      <c r="K146" s="15"/>
      <c r="L146" s="22">
        <f t="shared" si="29"/>
        <v>374.3489683401934</v>
      </c>
    </row>
    <row r="147" spans="1:12" ht="15">
      <c r="A147" s="2">
        <f t="shared" si="30"/>
        <v>53</v>
      </c>
      <c r="B147" s="3">
        <f t="shared" si="36"/>
        <v>5.5966033510400015</v>
      </c>
      <c r="C147" s="3">
        <f t="shared" si="37"/>
        <v>1.0353716199424003</v>
      </c>
      <c r="D147" s="25">
        <f t="shared" si="31"/>
        <v>53</v>
      </c>
      <c r="E147" s="14">
        <f t="shared" si="26"/>
        <v>346.4946734620673</v>
      </c>
      <c r="F147" s="14"/>
      <c r="G147" s="14">
        <f t="shared" si="27"/>
        <v>364.06940713517065</v>
      </c>
      <c r="H147" s="14"/>
      <c r="I147" s="14"/>
      <c r="J147" s="14">
        <f t="shared" si="28"/>
        <v>364.06940713517065</v>
      </c>
      <c r="K147" s="15"/>
      <c r="L147" s="22">
        <f t="shared" si="29"/>
        <v>381.644140808274</v>
      </c>
    </row>
    <row r="148" spans="1:12" ht="15">
      <c r="A148" s="2">
        <f t="shared" si="30"/>
        <v>54</v>
      </c>
      <c r="B148" s="3">
        <f t="shared" si="36"/>
        <v>5.5966033510400015</v>
      </c>
      <c r="C148" s="3">
        <f t="shared" si="37"/>
        <v>1.0353716199424003</v>
      </c>
      <c r="D148" s="25">
        <f t="shared" si="31"/>
        <v>54</v>
      </c>
      <c r="E148" s="14">
        <f t="shared" si="26"/>
        <v>353.1266484330497</v>
      </c>
      <c r="F148" s="14"/>
      <c r="G148" s="14">
        <f t="shared" si="27"/>
        <v>371.0329808547022</v>
      </c>
      <c r="H148" s="14"/>
      <c r="I148" s="14"/>
      <c r="J148" s="14">
        <f t="shared" si="28"/>
        <v>371.0329808547022</v>
      </c>
      <c r="K148" s="15"/>
      <c r="L148" s="22">
        <f t="shared" si="29"/>
        <v>388.9393132763547</v>
      </c>
    </row>
    <row r="149" spans="1:12" ht="15">
      <c r="A149" s="2">
        <f t="shared" si="30"/>
        <v>55</v>
      </c>
      <c r="B149" s="3">
        <f t="shared" si="36"/>
        <v>5.5966033510400015</v>
      </c>
      <c r="C149" s="3">
        <f t="shared" si="37"/>
        <v>1.0353716199424003</v>
      </c>
      <c r="D149" s="25">
        <f t="shared" si="31"/>
        <v>55</v>
      </c>
      <c r="E149" s="14">
        <f t="shared" si="26"/>
        <v>359.7586234040321</v>
      </c>
      <c r="F149" s="14"/>
      <c r="G149" s="14">
        <f t="shared" si="27"/>
        <v>377.99655457423376</v>
      </c>
      <c r="H149" s="14"/>
      <c r="I149" s="14"/>
      <c r="J149" s="14">
        <f t="shared" si="28"/>
        <v>377.99655457423376</v>
      </c>
      <c r="K149" s="15"/>
      <c r="L149" s="22">
        <f t="shared" si="29"/>
        <v>396.23448574443535</v>
      </c>
    </row>
    <row r="150" spans="1:12" ht="15">
      <c r="A150" s="2">
        <f t="shared" si="30"/>
        <v>56</v>
      </c>
      <c r="B150" s="3">
        <f t="shared" si="36"/>
        <v>5.5966033510400015</v>
      </c>
      <c r="C150" s="3">
        <f t="shared" si="37"/>
        <v>1.0353716199424003</v>
      </c>
      <c r="D150" s="25">
        <f t="shared" si="31"/>
        <v>56</v>
      </c>
      <c r="E150" s="14">
        <f t="shared" si="26"/>
        <v>366.3905983750145</v>
      </c>
      <c r="F150" s="14"/>
      <c r="G150" s="14">
        <f t="shared" si="27"/>
        <v>384.96012829376525</v>
      </c>
      <c r="H150" s="14"/>
      <c r="I150" s="14"/>
      <c r="J150" s="14">
        <f t="shared" si="28"/>
        <v>384.96012829376525</v>
      </c>
      <c r="K150" s="15"/>
      <c r="L150" s="22">
        <f t="shared" si="29"/>
        <v>403.529658212516</v>
      </c>
    </row>
    <row r="151" spans="1:12" ht="15">
      <c r="A151" s="2">
        <f t="shared" si="30"/>
        <v>57</v>
      </c>
      <c r="B151" s="3">
        <f t="shared" si="36"/>
        <v>5.5966033510400015</v>
      </c>
      <c r="C151" s="3">
        <f t="shared" si="37"/>
        <v>1.0353716199424003</v>
      </c>
      <c r="D151" s="25">
        <f t="shared" si="31"/>
        <v>57</v>
      </c>
      <c r="E151" s="14">
        <f t="shared" si="26"/>
        <v>373.0225733459969</v>
      </c>
      <c r="F151" s="14"/>
      <c r="G151" s="14">
        <f t="shared" si="27"/>
        <v>391.92370201329675</v>
      </c>
      <c r="H151" s="14"/>
      <c r="I151" s="14"/>
      <c r="J151" s="14">
        <f t="shared" si="28"/>
        <v>391.92370201329675</v>
      </c>
      <c r="K151" s="15"/>
      <c r="L151" s="22">
        <f t="shared" si="29"/>
        <v>410.8248306805966</v>
      </c>
    </row>
    <row r="152" spans="1:12" ht="15">
      <c r="A152" s="2">
        <f t="shared" si="30"/>
        <v>58</v>
      </c>
      <c r="B152" s="3">
        <f t="shared" si="36"/>
        <v>5.5966033510400015</v>
      </c>
      <c r="C152" s="3">
        <f t="shared" si="37"/>
        <v>1.0353716199424003</v>
      </c>
      <c r="D152" s="25">
        <f t="shared" si="31"/>
        <v>58</v>
      </c>
      <c r="E152" s="14">
        <f t="shared" si="26"/>
        <v>379.6545483169793</v>
      </c>
      <c r="F152" s="14"/>
      <c r="G152" s="14">
        <f t="shared" si="27"/>
        <v>398.88727573282824</v>
      </c>
      <c r="H152" s="14"/>
      <c r="I152" s="14"/>
      <c r="J152" s="14">
        <f t="shared" si="28"/>
        <v>398.88727573282824</v>
      </c>
      <c r="K152" s="15"/>
      <c r="L152" s="22">
        <f t="shared" si="29"/>
        <v>418.12000314867726</v>
      </c>
    </row>
    <row r="153" spans="1:12" ht="15">
      <c r="A153" s="2">
        <f t="shared" si="30"/>
        <v>59</v>
      </c>
      <c r="B153" s="3">
        <f t="shared" si="36"/>
        <v>5.5966033510400015</v>
      </c>
      <c r="C153" s="3">
        <f t="shared" si="37"/>
        <v>1.0353716199424003</v>
      </c>
      <c r="D153" s="25">
        <f t="shared" si="31"/>
        <v>59</v>
      </c>
      <c r="E153" s="14">
        <f t="shared" si="26"/>
        <v>386.2865232879617</v>
      </c>
      <c r="F153" s="14"/>
      <c r="G153" s="14">
        <f t="shared" si="27"/>
        <v>405.8508494523598</v>
      </c>
      <c r="H153" s="14"/>
      <c r="I153" s="14"/>
      <c r="J153" s="14">
        <f t="shared" si="28"/>
        <v>405.8508494523598</v>
      </c>
      <c r="K153" s="15"/>
      <c r="L153" s="22">
        <f t="shared" si="29"/>
        <v>425.4151756167579</v>
      </c>
    </row>
    <row r="154" spans="1:12" ht="15">
      <c r="A154" s="2">
        <f t="shared" si="30"/>
        <v>60</v>
      </c>
      <c r="B154" s="3">
        <f aca="true" t="shared" si="38" ref="B154:B163">$D$4*(1+$D$10)^6</f>
        <v>5.820467485081601</v>
      </c>
      <c r="C154" s="3">
        <f>B154*$D$11*6</f>
        <v>1.2921437816881154</v>
      </c>
      <c r="D154" s="25">
        <f t="shared" si="31"/>
        <v>60</v>
      </c>
      <c r="E154" s="14">
        <f t="shared" si="26"/>
        <v>421.756676006183</v>
      </c>
      <c r="F154" s="14"/>
      <c r="G154" s="14">
        <f t="shared" si="27"/>
        <v>443.09450980649217</v>
      </c>
      <c r="H154" s="14"/>
      <c r="I154" s="14"/>
      <c r="J154" s="14">
        <f t="shared" si="28"/>
        <v>443.09450980649217</v>
      </c>
      <c r="K154" s="15"/>
      <c r="L154" s="22">
        <f t="shared" si="29"/>
        <v>464.43234360680134</v>
      </c>
    </row>
    <row r="155" spans="1:12" ht="15">
      <c r="A155" s="2">
        <f t="shared" si="30"/>
        <v>61</v>
      </c>
      <c r="B155" s="3">
        <f t="shared" si="38"/>
        <v>5.820467485081601</v>
      </c>
      <c r="C155" s="3">
        <f aca="true" t="shared" si="39" ref="C155:C163">B155*$D$11*6</f>
        <v>1.2921437816881154</v>
      </c>
      <c r="D155" s="25">
        <f t="shared" si="31"/>
        <v>61</v>
      </c>
      <c r="E155" s="14">
        <f t="shared" si="26"/>
        <v>428.8692872729527</v>
      </c>
      <c r="F155" s="14"/>
      <c r="G155" s="14">
        <f t="shared" si="27"/>
        <v>450.56275163660035</v>
      </c>
      <c r="H155" s="14"/>
      <c r="I155" s="14"/>
      <c r="J155" s="14">
        <f t="shared" si="28"/>
        <v>450.56275163660035</v>
      </c>
      <c r="K155" s="15"/>
      <c r="L155" s="22">
        <f t="shared" si="29"/>
        <v>472.256216000248</v>
      </c>
    </row>
    <row r="156" spans="1:12" ht="15">
      <c r="A156" s="2">
        <f t="shared" si="30"/>
        <v>62</v>
      </c>
      <c r="B156" s="3">
        <f t="shared" si="38"/>
        <v>5.820467485081601</v>
      </c>
      <c r="C156" s="3">
        <f t="shared" si="39"/>
        <v>1.2921437816881154</v>
      </c>
      <c r="D156" s="25">
        <f t="shared" si="31"/>
        <v>62</v>
      </c>
      <c r="E156" s="14">
        <f t="shared" si="26"/>
        <v>435.98189853972247</v>
      </c>
      <c r="F156" s="14"/>
      <c r="G156" s="14">
        <f t="shared" si="27"/>
        <v>458.0309934667086</v>
      </c>
      <c r="H156" s="14"/>
      <c r="I156" s="14"/>
      <c r="J156" s="14">
        <f t="shared" si="28"/>
        <v>458.0309934667086</v>
      </c>
      <c r="K156" s="15"/>
      <c r="L156" s="22">
        <f t="shared" si="29"/>
        <v>480.0800883936947</v>
      </c>
    </row>
    <row r="157" spans="1:12" ht="15">
      <c r="A157" s="2">
        <f t="shared" si="30"/>
        <v>63</v>
      </c>
      <c r="B157" s="3">
        <f t="shared" si="38"/>
        <v>5.820467485081601</v>
      </c>
      <c r="C157" s="3">
        <f t="shared" si="39"/>
        <v>1.2921437816881154</v>
      </c>
      <c r="D157" s="25">
        <f t="shared" si="31"/>
        <v>63</v>
      </c>
      <c r="E157" s="14">
        <f t="shared" si="26"/>
        <v>443.09450980649217</v>
      </c>
      <c r="F157" s="14"/>
      <c r="G157" s="14">
        <f t="shared" si="27"/>
        <v>465.4992352968168</v>
      </c>
      <c r="H157" s="14"/>
      <c r="I157" s="14"/>
      <c r="J157" s="14">
        <f t="shared" si="28"/>
        <v>465.4992352968168</v>
      </c>
      <c r="K157" s="15"/>
      <c r="L157" s="22">
        <f t="shared" si="29"/>
        <v>487.90396078714144</v>
      </c>
    </row>
    <row r="158" spans="1:12" ht="15">
      <c r="A158" s="2">
        <f t="shared" si="30"/>
        <v>64</v>
      </c>
      <c r="B158" s="3">
        <f t="shared" si="38"/>
        <v>5.820467485081601</v>
      </c>
      <c r="C158" s="3">
        <f t="shared" si="39"/>
        <v>1.2921437816881154</v>
      </c>
      <c r="D158" s="25">
        <f t="shared" si="31"/>
        <v>64</v>
      </c>
      <c r="E158" s="14">
        <f t="shared" si="26"/>
        <v>450.2071210732619</v>
      </c>
      <c r="F158" s="14"/>
      <c r="G158" s="14">
        <f t="shared" si="27"/>
        <v>472.96747712692496</v>
      </c>
      <c r="H158" s="14"/>
      <c r="I158" s="14"/>
      <c r="J158" s="14">
        <f t="shared" si="28"/>
        <v>472.96747712692496</v>
      </c>
      <c r="K158" s="15"/>
      <c r="L158" s="22">
        <f t="shared" si="29"/>
        <v>495.7278331805881</v>
      </c>
    </row>
    <row r="159" spans="1:12" ht="15">
      <c r="A159" s="2">
        <f t="shared" si="30"/>
        <v>65</v>
      </c>
      <c r="B159" s="3">
        <f t="shared" si="38"/>
        <v>5.820467485081601</v>
      </c>
      <c r="C159" s="3">
        <f t="shared" si="39"/>
        <v>1.2921437816881154</v>
      </c>
      <c r="D159" s="25">
        <f t="shared" si="31"/>
        <v>65</v>
      </c>
      <c r="E159" s="14">
        <f t="shared" si="26"/>
        <v>457.3197323400316</v>
      </c>
      <c r="F159" s="14"/>
      <c r="G159" s="14">
        <f t="shared" si="27"/>
        <v>480.4357189570332</v>
      </c>
      <c r="H159" s="14"/>
      <c r="I159" s="14"/>
      <c r="J159" s="14">
        <f t="shared" si="28"/>
        <v>480.4357189570332</v>
      </c>
      <c r="K159" s="15"/>
      <c r="L159" s="22">
        <f t="shared" si="29"/>
        <v>503.55170557403477</v>
      </c>
    </row>
    <row r="160" spans="1:12" ht="15">
      <c r="A160" s="2">
        <f t="shared" si="30"/>
        <v>66</v>
      </c>
      <c r="B160" s="3">
        <f t="shared" si="38"/>
        <v>5.820467485081601</v>
      </c>
      <c r="C160" s="3">
        <f t="shared" si="39"/>
        <v>1.2921437816881154</v>
      </c>
      <c r="D160" s="25">
        <f t="shared" si="31"/>
        <v>66</v>
      </c>
      <c r="E160" s="14">
        <f t="shared" si="26"/>
        <v>464.4323436068013</v>
      </c>
      <c r="F160" s="14"/>
      <c r="G160" s="14">
        <f t="shared" si="27"/>
        <v>487.9039607871414</v>
      </c>
      <c r="H160" s="14"/>
      <c r="I160" s="14"/>
      <c r="J160" s="14">
        <f t="shared" si="28"/>
        <v>487.9039607871414</v>
      </c>
      <c r="K160" s="15"/>
      <c r="L160" s="22">
        <f t="shared" si="29"/>
        <v>511.3755779674815</v>
      </c>
    </row>
    <row r="161" spans="1:12" ht="15">
      <c r="A161" s="2">
        <f t="shared" si="30"/>
        <v>67</v>
      </c>
      <c r="B161" s="3">
        <f t="shared" si="38"/>
        <v>5.820467485081601</v>
      </c>
      <c r="C161" s="3">
        <f t="shared" si="39"/>
        <v>1.2921437816881154</v>
      </c>
      <c r="D161" s="25">
        <f t="shared" si="31"/>
        <v>67</v>
      </c>
      <c r="E161" s="14">
        <f t="shared" si="26"/>
        <v>471.54495487357104</v>
      </c>
      <c r="F161" s="14"/>
      <c r="G161" s="14">
        <f t="shared" si="27"/>
        <v>495.3722026172496</v>
      </c>
      <c r="H161" s="14"/>
      <c r="I161" s="14"/>
      <c r="J161" s="14">
        <f t="shared" si="28"/>
        <v>495.3722026172496</v>
      </c>
      <c r="K161" s="15"/>
      <c r="L161" s="22">
        <f t="shared" si="29"/>
        <v>519.1994503609282</v>
      </c>
    </row>
    <row r="162" spans="1:12" ht="15">
      <c r="A162" s="2">
        <f t="shared" si="30"/>
        <v>68</v>
      </c>
      <c r="B162" s="3">
        <f t="shared" si="38"/>
        <v>5.820467485081601</v>
      </c>
      <c r="C162" s="3">
        <f t="shared" si="39"/>
        <v>1.2921437816881154</v>
      </c>
      <c r="D162" s="25">
        <f t="shared" si="31"/>
        <v>68</v>
      </c>
      <c r="E162" s="14">
        <f t="shared" si="26"/>
        <v>478.65756614034075</v>
      </c>
      <c r="F162" s="14"/>
      <c r="G162" s="14">
        <f t="shared" si="27"/>
        <v>502.8404444473578</v>
      </c>
      <c r="H162" s="14"/>
      <c r="I162" s="14"/>
      <c r="J162" s="14">
        <f t="shared" si="28"/>
        <v>502.8404444473578</v>
      </c>
      <c r="K162" s="15"/>
      <c r="L162" s="22">
        <f t="shared" si="29"/>
        <v>527.0233227543748</v>
      </c>
    </row>
    <row r="163" spans="1:12" ht="15">
      <c r="A163" s="2">
        <f t="shared" si="30"/>
        <v>69</v>
      </c>
      <c r="B163" s="3">
        <f t="shared" si="38"/>
        <v>5.820467485081601</v>
      </c>
      <c r="C163" s="3">
        <f t="shared" si="39"/>
        <v>1.2921437816881154</v>
      </c>
      <c r="D163" s="25">
        <f t="shared" si="31"/>
        <v>69</v>
      </c>
      <c r="E163" s="14">
        <f t="shared" si="26"/>
        <v>485.77017740711045</v>
      </c>
      <c r="F163" s="14"/>
      <c r="G163" s="14">
        <f t="shared" si="27"/>
        <v>510.308686277466</v>
      </c>
      <c r="H163" s="14"/>
      <c r="I163" s="14"/>
      <c r="J163" s="14">
        <f t="shared" si="28"/>
        <v>510.308686277466</v>
      </c>
      <c r="K163" s="15"/>
      <c r="L163" s="22">
        <f t="shared" si="29"/>
        <v>534.8471951478216</v>
      </c>
    </row>
    <row r="164" spans="1:12" ht="15">
      <c r="A164" s="2">
        <f t="shared" si="30"/>
        <v>70</v>
      </c>
      <c r="B164" s="3">
        <f aca="true" t="shared" si="40" ref="B164:B173">$D$4*(1+$D$10)^7</f>
        <v>6.053286184484865</v>
      </c>
      <c r="C164" s="3">
        <f>B164*$D$11*7</f>
        <v>1.56780112178158</v>
      </c>
      <c r="D164" s="25">
        <f t="shared" si="31"/>
        <v>70</v>
      </c>
      <c r="E164" s="14">
        <f t="shared" si="26"/>
        <v>528.4761114386511</v>
      </c>
      <c r="F164" s="14"/>
      <c r="G164" s="14">
        <f t="shared" si="27"/>
        <v>555.1499170105836</v>
      </c>
      <c r="H164" s="14"/>
      <c r="I164" s="14"/>
      <c r="J164" s="14">
        <f t="shared" si="28"/>
        <v>555.1499170105836</v>
      </c>
      <c r="K164" s="15"/>
      <c r="L164" s="22">
        <f t="shared" si="29"/>
        <v>581.8237225825162</v>
      </c>
    </row>
    <row r="165" spans="1:12" ht="15">
      <c r="A165" s="2">
        <f t="shared" si="30"/>
        <v>71</v>
      </c>
      <c r="B165" s="3">
        <f t="shared" si="40"/>
        <v>6.053286184484865</v>
      </c>
      <c r="C165" s="3">
        <f aca="true" t="shared" si="41" ref="C165:C173">B165*$D$11*7</f>
        <v>1.56780112178158</v>
      </c>
      <c r="D165" s="25">
        <f t="shared" si="31"/>
        <v>71</v>
      </c>
      <c r="E165" s="14">
        <f t="shared" si="26"/>
        <v>536.0971987449176</v>
      </c>
      <c r="F165" s="14"/>
      <c r="G165" s="14">
        <f t="shared" si="27"/>
        <v>563.1520586821634</v>
      </c>
      <c r="H165" s="14"/>
      <c r="I165" s="14"/>
      <c r="J165" s="14">
        <f t="shared" si="28"/>
        <v>563.1520586821634</v>
      </c>
      <c r="K165" s="15"/>
      <c r="L165" s="22">
        <f t="shared" si="29"/>
        <v>590.2069186194094</v>
      </c>
    </row>
    <row r="166" spans="1:12" ht="15">
      <c r="A166" s="2">
        <f t="shared" si="30"/>
        <v>72</v>
      </c>
      <c r="B166" s="3">
        <f t="shared" si="40"/>
        <v>6.053286184484865</v>
      </c>
      <c r="C166" s="3">
        <f t="shared" si="41"/>
        <v>1.56780112178158</v>
      </c>
      <c r="D166" s="25">
        <f t="shared" si="31"/>
        <v>72</v>
      </c>
      <c r="E166" s="14">
        <f t="shared" si="26"/>
        <v>543.718286051184</v>
      </c>
      <c r="F166" s="14"/>
      <c r="G166" s="14">
        <f t="shared" si="27"/>
        <v>571.1542003537432</v>
      </c>
      <c r="H166" s="14"/>
      <c r="I166" s="14"/>
      <c r="J166" s="14">
        <f t="shared" si="28"/>
        <v>571.1542003537432</v>
      </c>
      <c r="K166" s="15"/>
      <c r="L166" s="22">
        <f t="shared" si="29"/>
        <v>598.5901146563025</v>
      </c>
    </row>
    <row r="167" spans="1:12" ht="15">
      <c r="A167" s="2">
        <f t="shared" si="30"/>
        <v>73</v>
      </c>
      <c r="B167" s="3">
        <f t="shared" si="40"/>
        <v>6.053286184484865</v>
      </c>
      <c r="C167" s="3">
        <f t="shared" si="41"/>
        <v>1.56780112178158</v>
      </c>
      <c r="D167" s="25">
        <f t="shared" si="31"/>
        <v>73</v>
      </c>
      <c r="E167" s="14">
        <f t="shared" si="26"/>
        <v>551.3393733574504</v>
      </c>
      <c r="F167" s="14"/>
      <c r="G167" s="14">
        <f t="shared" si="27"/>
        <v>579.1563420253229</v>
      </c>
      <c r="H167" s="14"/>
      <c r="I167" s="14"/>
      <c r="J167" s="14">
        <f t="shared" si="28"/>
        <v>579.1563420253229</v>
      </c>
      <c r="K167" s="15"/>
      <c r="L167" s="22">
        <f t="shared" si="29"/>
        <v>606.9733106931956</v>
      </c>
    </row>
    <row r="168" spans="1:12" ht="15">
      <c r="A168" s="2">
        <f t="shared" si="30"/>
        <v>74</v>
      </c>
      <c r="B168" s="3">
        <f t="shared" si="40"/>
        <v>6.053286184484865</v>
      </c>
      <c r="C168" s="3">
        <f t="shared" si="41"/>
        <v>1.56780112178158</v>
      </c>
      <c r="D168" s="25">
        <f t="shared" si="31"/>
        <v>74</v>
      </c>
      <c r="E168" s="14">
        <f t="shared" si="26"/>
        <v>558.9604606637168</v>
      </c>
      <c r="F168" s="14"/>
      <c r="G168" s="14">
        <f t="shared" si="27"/>
        <v>587.1584836969027</v>
      </c>
      <c r="H168" s="14"/>
      <c r="I168" s="14"/>
      <c r="J168" s="14">
        <f t="shared" si="28"/>
        <v>587.1584836969027</v>
      </c>
      <c r="K168" s="15"/>
      <c r="L168" s="22">
        <f t="shared" si="29"/>
        <v>615.3565067300885</v>
      </c>
    </row>
    <row r="169" spans="1:12" ht="15">
      <c r="A169" s="2">
        <f t="shared" si="30"/>
        <v>75</v>
      </c>
      <c r="B169" s="3">
        <f t="shared" si="40"/>
        <v>6.053286184484865</v>
      </c>
      <c r="C169" s="3">
        <f t="shared" si="41"/>
        <v>1.56780112178158</v>
      </c>
      <c r="D169" s="25">
        <f t="shared" si="31"/>
        <v>75</v>
      </c>
      <c r="E169" s="14">
        <f t="shared" si="26"/>
        <v>566.5815479699834</v>
      </c>
      <c r="F169" s="14"/>
      <c r="G169" s="14">
        <f t="shared" si="27"/>
        <v>595.1606253684826</v>
      </c>
      <c r="H169" s="14"/>
      <c r="I169" s="14"/>
      <c r="J169" s="14">
        <f t="shared" si="28"/>
        <v>595.1606253684826</v>
      </c>
      <c r="K169" s="15"/>
      <c r="L169" s="22">
        <f t="shared" si="29"/>
        <v>623.7397027669817</v>
      </c>
    </row>
    <row r="170" spans="1:12" ht="15">
      <c r="A170" s="2">
        <f t="shared" si="30"/>
        <v>76</v>
      </c>
      <c r="B170" s="3">
        <f t="shared" si="40"/>
        <v>6.053286184484865</v>
      </c>
      <c r="C170" s="3">
        <f t="shared" si="41"/>
        <v>1.56780112178158</v>
      </c>
      <c r="D170" s="25">
        <f t="shared" si="31"/>
        <v>76</v>
      </c>
      <c r="E170" s="14">
        <f t="shared" si="26"/>
        <v>574.2026352762498</v>
      </c>
      <c r="F170" s="14"/>
      <c r="G170" s="14">
        <f t="shared" si="27"/>
        <v>603.1627670400624</v>
      </c>
      <c r="H170" s="14"/>
      <c r="I170" s="14"/>
      <c r="J170" s="14">
        <f t="shared" si="28"/>
        <v>603.1627670400624</v>
      </c>
      <c r="K170" s="15"/>
      <c r="L170" s="22">
        <f t="shared" si="29"/>
        <v>632.1228988038748</v>
      </c>
    </row>
    <row r="171" spans="1:12" ht="15">
      <c r="A171" s="2">
        <f t="shared" si="30"/>
        <v>77</v>
      </c>
      <c r="B171" s="3">
        <f t="shared" si="40"/>
        <v>6.053286184484865</v>
      </c>
      <c r="C171" s="3">
        <f t="shared" si="41"/>
        <v>1.56780112178158</v>
      </c>
      <c r="D171" s="25">
        <f t="shared" si="31"/>
        <v>77</v>
      </c>
      <c r="E171" s="14">
        <f t="shared" si="26"/>
        <v>581.8237225825162</v>
      </c>
      <c r="F171" s="14"/>
      <c r="G171" s="14">
        <f t="shared" si="27"/>
        <v>611.164908711642</v>
      </c>
      <c r="H171" s="14"/>
      <c r="I171" s="14"/>
      <c r="J171" s="14">
        <f t="shared" si="28"/>
        <v>611.164908711642</v>
      </c>
      <c r="K171" s="15"/>
      <c r="L171" s="22">
        <f t="shared" si="29"/>
        <v>640.5060948407679</v>
      </c>
    </row>
    <row r="172" spans="1:12" ht="15">
      <c r="A172" s="2">
        <f t="shared" si="30"/>
        <v>78</v>
      </c>
      <c r="B172" s="3">
        <f t="shared" si="40"/>
        <v>6.053286184484865</v>
      </c>
      <c r="C172" s="3">
        <f t="shared" si="41"/>
        <v>1.56780112178158</v>
      </c>
      <c r="D172" s="25">
        <f t="shared" si="31"/>
        <v>78</v>
      </c>
      <c r="E172" s="14">
        <f t="shared" si="26"/>
        <v>589.4448098887826</v>
      </c>
      <c r="F172" s="14"/>
      <c r="G172" s="14">
        <f t="shared" si="27"/>
        <v>619.1670503832217</v>
      </c>
      <c r="H172" s="14"/>
      <c r="I172" s="14"/>
      <c r="J172" s="14">
        <f t="shared" si="28"/>
        <v>619.1670503832217</v>
      </c>
      <c r="K172" s="15"/>
      <c r="L172" s="22">
        <f t="shared" si="29"/>
        <v>648.889290877661</v>
      </c>
    </row>
    <row r="173" spans="1:12" ht="15">
      <c r="A173" s="2">
        <f t="shared" si="30"/>
        <v>79</v>
      </c>
      <c r="B173" s="3">
        <f t="shared" si="40"/>
        <v>6.053286184484865</v>
      </c>
      <c r="C173" s="3">
        <f t="shared" si="41"/>
        <v>1.56780112178158</v>
      </c>
      <c r="D173" s="25">
        <f t="shared" si="31"/>
        <v>79</v>
      </c>
      <c r="E173" s="14">
        <f t="shared" si="26"/>
        <v>597.0658971950492</v>
      </c>
      <c r="F173" s="14"/>
      <c r="G173" s="14">
        <f t="shared" si="27"/>
        <v>627.1691920548017</v>
      </c>
      <c r="H173" s="14"/>
      <c r="I173" s="14"/>
      <c r="J173" s="14">
        <f t="shared" si="28"/>
        <v>627.1691920548017</v>
      </c>
      <c r="K173" s="15"/>
      <c r="L173" s="22">
        <f t="shared" si="29"/>
        <v>657.2724869145542</v>
      </c>
    </row>
    <row r="174" spans="1:12" ht="15">
      <c r="A174" s="2">
        <f t="shared" si="30"/>
        <v>80</v>
      </c>
      <c r="B174" s="3">
        <f>$D$4*(1+$D$10)^8</f>
        <v>6.29541763186426</v>
      </c>
      <c r="C174" s="3">
        <f>B174*$D$11*8</f>
        <v>1.8634436190318209</v>
      </c>
      <c r="D174" s="25">
        <f t="shared" si="31"/>
        <v>80</v>
      </c>
      <c r="E174" s="14">
        <f t="shared" si="26"/>
        <v>647.7089000716865</v>
      </c>
      <c r="F174" s="14"/>
      <c r="G174" s="14">
        <f t="shared" si="27"/>
        <v>680.3443450752708</v>
      </c>
      <c r="H174" s="14"/>
      <c r="I174" s="14"/>
      <c r="J174" s="14">
        <f t="shared" si="28"/>
        <v>680.3443450752708</v>
      </c>
      <c r="K174" s="15"/>
      <c r="L174" s="22">
        <f t="shared" si="29"/>
        <v>712.9797900788552</v>
      </c>
    </row>
    <row r="175" spans="1:12" ht="15">
      <c r="A175" s="2">
        <f t="shared" si="30"/>
        <v>81</v>
      </c>
      <c r="B175" s="3">
        <f aca="true" t="shared" si="42" ref="B175:B183">$D$4*(1+$D$10)^8</f>
        <v>6.29541763186426</v>
      </c>
      <c r="C175" s="3">
        <f aca="true" t="shared" si="43" ref="C175:C183">B175*$D$11*8</f>
        <v>1.8634436190318209</v>
      </c>
      <c r="D175" s="25">
        <f t="shared" si="31"/>
        <v>81</v>
      </c>
      <c r="E175" s="14">
        <f t="shared" si="26"/>
        <v>655.8677613225825</v>
      </c>
      <c r="F175" s="14"/>
      <c r="G175" s="14">
        <f t="shared" si="27"/>
        <v>688.9111493887117</v>
      </c>
      <c r="H175" s="14"/>
      <c r="I175" s="14"/>
      <c r="J175" s="14">
        <f t="shared" si="28"/>
        <v>688.9111493887117</v>
      </c>
      <c r="K175" s="15"/>
      <c r="L175" s="22">
        <f t="shared" si="29"/>
        <v>721.9545374548409</v>
      </c>
    </row>
    <row r="176" spans="1:12" ht="15">
      <c r="A176" s="2">
        <f t="shared" si="30"/>
        <v>82</v>
      </c>
      <c r="B176" s="3">
        <f t="shared" si="42"/>
        <v>6.29541763186426</v>
      </c>
      <c r="C176" s="3">
        <f t="shared" si="43"/>
        <v>1.8634436190318209</v>
      </c>
      <c r="D176" s="25">
        <f t="shared" si="31"/>
        <v>82</v>
      </c>
      <c r="E176" s="14">
        <f t="shared" si="26"/>
        <v>664.0266225734786</v>
      </c>
      <c r="F176" s="14"/>
      <c r="G176" s="14">
        <f t="shared" si="27"/>
        <v>697.4779537021525</v>
      </c>
      <c r="H176" s="14"/>
      <c r="I176" s="14"/>
      <c r="J176" s="14">
        <f t="shared" si="28"/>
        <v>697.4779537021525</v>
      </c>
      <c r="K176" s="15"/>
      <c r="L176" s="22">
        <f t="shared" si="29"/>
        <v>730.9292848308265</v>
      </c>
    </row>
    <row r="177" spans="1:12" ht="15">
      <c r="A177" s="2">
        <f t="shared" si="30"/>
        <v>83</v>
      </c>
      <c r="B177" s="3">
        <f t="shared" si="42"/>
        <v>6.29541763186426</v>
      </c>
      <c r="C177" s="3">
        <f t="shared" si="43"/>
        <v>1.8634436190318209</v>
      </c>
      <c r="D177" s="25">
        <f t="shared" si="31"/>
        <v>83</v>
      </c>
      <c r="E177" s="14">
        <f t="shared" si="26"/>
        <v>672.1854838243747</v>
      </c>
      <c r="F177" s="14"/>
      <c r="G177" s="14">
        <f t="shared" si="27"/>
        <v>706.0447580155935</v>
      </c>
      <c r="H177" s="14"/>
      <c r="I177" s="14"/>
      <c r="J177" s="14">
        <f t="shared" si="28"/>
        <v>706.0447580155935</v>
      </c>
      <c r="K177" s="15"/>
      <c r="L177" s="22">
        <f t="shared" si="29"/>
        <v>739.9040322068123</v>
      </c>
    </row>
    <row r="178" spans="1:12" ht="15">
      <c r="A178" s="2">
        <f t="shared" si="30"/>
        <v>84</v>
      </c>
      <c r="B178" s="3">
        <f t="shared" si="42"/>
        <v>6.29541763186426</v>
      </c>
      <c r="C178" s="3">
        <f t="shared" si="43"/>
        <v>1.8634436190318209</v>
      </c>
      <c r="D178" s="25">
        <f t="shared" si="31"/>
        <v>84</v>
      </c>
      <c r="E178" s="14">
        <f t="shared" si="26"/>
        <v>680.3443450752708</v>
      </c>
      <c r="F178" s="14"/>
      <c r="G178" s="14">
        <f t="shared" si="27"/>
        <v>714.6115623290343</v>
      </c>
      <c r="H178" s="14"/>
      <c r="I178" s="14"/>
      <c r="J178" s="14">
        <f t="shared" si="28"/>
        <v>714.6115623290343</v>
      </c>
      <c r="K178" s="15"/>
      <c r="L178" s="22">
        <f t="shared" si="29"/>
        <v>748.878779582798</v>
      </c>
    </row>
    <row r="179" spans="1:12" ht="15">
      <c r="A179" s="2">
        <f t="shared" si="30"/>
        <v>85</v>
      </c>
      <c r="B179" s="3">
        <f t="shared" si="42"/>
        <v>6.29541763186426</v>
      </c>
      <c r="C179" s="3">
        <f t="shared" si="43"/>
        <v>1.8634436190318209</v>
      </c>
      <c r="D179" s="25">
        <f t="shared" si="31"/>
        <v>85</v>
      </c>
      <c r="E179" s="14">
        <f aca="true" t="shared" si="44" ref="E179:E193">$A179*($B179+$C179)-$D$8</f>
        <v>688.5032063261668</v>
      </c>
      <c r="F179" s="14"/>
      <c r="G179" s="14">
        <f aca="true" t="shared" si="45" ref="G179:G193">$A179*($B179+$C179)*(1+$D$6)-$D$8</f>
        <v>723.1783666424752</v>
      </c>
      <c r="H179" s="14"/>
      <c r="I179" s="14"/>
      <c r="J179" s="14">
        <f aca="true" t="shared" si="46" ref="J179:J193">$A179*($B179+$C179)*(1+$D$7)-$D$8</f>
        <v>723.1783666424752</v>
      </c>
      <c r="K179" s="15"/>
      <c r="L179" s="22">
        <f aca="true" t="shared" si="47" ref="L179:L193">$A179*($B179+$C179)*(1+$D$6+$D$7)-$D$8</f>
        <v>757.8535269587836</v>
      </c>
    </row>
    <row r="180" spans="1:12" ht="15">
      <c r="A180" s="2">
        <f aca="true" t="shared" si="48" ref="A180:A193">A179+1</f>
        <v>86</v>
      </c>
      <c r="B180" s="3">
        <f t="shared" si="42"/>
        <v>6.29541763186426</v>
      </c>
      <c r="C180" s="3">
        <f t="shared" si="43"/>
        <v>1.8634436190318209</v>
      </c>
      <c r="D180" s="25">
        <f aca="true" t="shared" si="49" ref="D180:D193">D179+1</f>
        <v>86</v>
      </c>
      <c r="E180" s="14">
        <f t="shared" si="44"/>
        <v>696.662067577063</v>
      </c>
      <c r="F180" s="14"/>
      <c r="G180" s="14">
        <f t="shared" si="45"/>
        <v>731.7451709559161</v>
      </c>
      <c r="H180" s="14"/>
      <c r="I180" s="14"/>
      <c r="J180" s="14">
        <f t="shared" si="46"/>
        <v>731.7451709559161</v>
      </c>
      <c r="K180" s="15"/>
      <c r="L180" s="22">
        <f t="shared" si="47"/>
        <v>766.8282743347694</v>
      </c>
    </row>
    <row r="181" spans="1:12" ht="15">
      <c r="A181" s="2">
        <f t="shared" si="48"/>
        <v>87</v>
      </c>
      <c r="B181" s="3">
        <f t="shared" si="42"/>
        <v>6.29541763186426</v>
      </c>
      <c r="C181" s="3">
        <f t="shared" si="43"/>
        <v>1.8634436190318209</v>
      </c>
      <c r="D181" s="25">
        <f t="shared" si="49"/>
        <v>87</v>
      </c>
      <c r="E181" s="14">
        <f t="shared" si="44"/>
        <v>704.820928827959</v>
      </c>
      <c r="F181" s="14"/>
      <c r="G181" s="14">
        <f t="shared" si="45"/>
        <v>740.311975269357</v>
      </c>
      <c r="H181" s="14"/>
      <c r="I181" s="14"/>
      <c r="J181" s="14">
        <f t="shared" si="46"/>
        <v>740.311975269357</v>
      </c>
      <c r="K181" s="15"/>
      <c r="L181" s="22">
        <f t="shared" si="47"/>
        <v>775.803021710755</v>
      </c>
    </row>
    <row r="182" spans="1:12" ht="15">
      <c r="A182" s="2">
        <f t="shared" si="48"/>
        <v>88</v>
      </c>
      <c r="B182" s="3">
        <f t="shared" si="42"/>
        <v>6.29541763186426</v>
      </c>
      <c r="C182" s="3">
        <f t="shared" si="43"/>
        <v>1.8634436190318209</v>
      </c>
      <c r="D182" s="25">
        <f t="shared" si="49"/>
        <v>88</v>
      </c>
      <c r="E182" s="14">
        <f t="shared" si="44"/>
        <v>712.9797900788551</v>
      </c>
      <c r="F182" s="14"/>
      <c r="G182" s="14">
        <f t="shared" si="45"/>
        <v>748.8787795827978</v>
      </c>
      <c r="H182" s="14"/>
      <c r="I182" s="14"/>
      <c r="J182" s="14">
        <f t="shared" si="46"/>
        <v>748.8787795827978</v>
      </c>
      <c r="K182" s="15"/>
      <c r="L182" s="22">
        <f t="shared" si="47"/>
        <v>784.7777690867407</v>
      </c>
    </row>
    <row r="183" spans="1:12" ht="15">
      <c r="A183" s="2">
        <f t="shared" si="48"/>
        <v>89</v>
      </c>
      <c r="B183" s="3">
        <f t="shared" si="42"/>
        <v>6.29541763186426</v>
      </c>
      <c r="C183" s="3">
        <f t="shared" si="43"/>
        <v>1.8634436190318209</v>
      </c>
      <c r="D183" s="25">
        <f t="shared" si="49"/>
        <v>89</v>
      </c>
      <c r="E183" s="14">
        <f t="shared" si="44"/>
        <v>721.1386513297512</v>
      </c>
      <c r="F183" s="14"/>
      <c r="G183" s="14">
        <f t="shared" si="45"/>
        <v>757.4455838962388</v>
      </c>
      <c r="H183" s="14"/>
      <c r="I183" s="14"/>
      <c r="J183" s="14">
        <f t="shared" si="46"/>
        <v>757.4455838962388</v>
      </c>
      <c r="K183" s="15"/>
      <c r="L183" s="22">
        <f t="shared" si="47"/>
        <v>793.7525164627264</v>
      </c>
    </row>
    <row r="184" spans="1:12" ht="15">
      <c r="A184" s="2">
        <f t="shared" si="48"/>
        <v>90</v>
      </c>
      <c r="B184" s="3">
        <f>$D$4*(1+$D$10)^9</f>
        <v>6.547234337138831</v>
      </c>
      <c r="C184" s="3">
        <f>B184*$D$11*9</f>
        <v>2.1802290342672306</v>
      </c>
      <c r="D184" s="25">
        <f t="shared" si="49"/>
        <v>90</v>
      </c>
      <c r="E184" s="14">
        <f t="shared" si="44"/>
        <v>780.4717034265456</v>
      </c>
      <c r="F184" s="14"/>
      <c r="G184" s="14">
        <f t="shared" si="45"/>
        <v>819.7452885978729</v>
      </c>
      <c r="H184" s="14"/>
      <c r="I184" s="14"/>
      <c r="J184" s="14">
        <f t="shared" si="46"/>
        <v>819.7452885978729</v>
      </c>
      <c r="K184" s="15"/>
      <c r="L184" s="22">
        <f t="shared" si="47"/>
        <v>859.0188737692002</v>
      </c>
    </row>
    <row r="185" spans="1:12" ht="15">
      <c r="A185" s="2">
        <f t="shared" si="48"/>
        <v>91</v>
      </c>
      <c r="B185" s="3">
        <f aca="true" t="shared" si="50" ref="B185:B193">$D$4*(1+$D$10)^9</f>
        <v>6.547234337138831</v>
      </c>
      <c r="C185" s="3">
        <f aca="true" t="shared" si="51" ref="C185:C193">B185*$D$11*9</f>
        <v>2.1802290342672306</v>
      </c>
      <c r="D185" s="25">
        <f t="shared" si="49"/>
        <v>91</v>
      </c>
      <c r="E185" s="14">
        <f t="shared" si="44"/>
        <v>789.1991667979516</v>
      </c>
      <c r="F185" s="14"/>
      <c r="G185" s="14">
        <f t="shared" si="45"/>
        <v>828.9091251378493</v>
      </c>
      <c r="H185" s="14"/>
      <c r="I185" s="14"/>
      <c r="J185" s="14">
        <f t="shared" si="46"/>
        <v>828.9091251378493</v>
      </c>
      <c r="K185" s="15"/>
      <c r="L185" s="22">
        <f t="shared" si="47"/>
        <v>868.6190834777469</v>
      </c>
    </row>
    <row r="186" spans="1:12" ht="15">
      <c r="A186" s="2">
        <f t="shared" si="48"/>
        <v>92</v>
      </c>
      <c r="B186" s="3">
        <f t="shared" si="50"/>
        <v>6.547234337138831</v>
      </c>
      <c r="C186" s="3">
        <f t="shared" si="51"/>
        <v>2.1802290342672306</v>
      </c>
      <c r="D186" s="25">
        <f t="shared" si="49"/>
        <v>92</v>
      </c>
      <c r="E186" s="14">
        <f t="shared" si="44"/>
        <v>797.9266301693576</v>
      </c>
      <c r="F186" s="14"/>
      <c r="G186" s="14">
        <f t="shared" si="45"/>
        <v>838.0729616778256</v>
      </c>
      <c r="H186" s="14"/>
      <c r="I186" s="14"/>
      <c r="J186" s="14">
        <f t="shared" si="46"/>
        <v>838.0729616778256</v>
      </c>
      <c r="K186" s="15"/>
      <c r="L186" s="22">
        <f t="shared" si="47"/>
        <v>878.2192931862935</v>
      </c>
    </row>
    <row r="187" spans="1:12" ht="15">
      <c r="A187" s="2">
        <f t="shared" si="48"/>
        <v>93</v>
      </c>
      <c r="B187" s="3">
        <f t="shared" si="50"/>
        <v>6.547234337138831</v>
      </c>
      <c r="C187" s="3">
        <f t="shared" si="51"/>
        <v>2.1802290342672306</v>
      </c>
      <c r="D187" s="25">
        <f t="shared" si="49"/>
        <v>93</v>
      </c>
      <c r="E187" s="14">
        <f t="shared" si="44"/>
        <v>806.6540935407637</v>
      </c>
      <c r="F187" s="14"/>
      <c r="G187" s="14">
        <f t="shared" si="45"/>
        <v>847.236798217802</v>
      </c>
      <c r="H187" s="14"/>
      <c r="I187" s="14"/>
      <c r="J187" s="14">
        <f t="shared" si="46"/>
        <v>847.236798217802</v>
      </c>
      <c r="K187" s="15"/>
      <c r="L187" s="22">
        <f t="shared" si="47"/>
        <v>887.8195028948402</v>
      </c>
    </row>
    <row r="188" spans="1:12" ht="15">
      <c r="A188" s="2">
        <f t="shared" si="48"/>
        <v>94</v>
      </c>
      <c r="B188" s="3">
        <f t="shared" si="50"/>
        <v>6.547234337138831</v>
      </c>
      <c r="C188" s="3">
        <f t="shared" si="51"/>
        <v>2.1802290342672306</v>
      </c>
      <c r="D188" s="25">
        <f t="shared" si="49"/>
        <v>94</v>
      </c>
      <c r="E188" s="14">
        <f t="shared" si="44"/>
        <v>815.3815569121698</v>
      </c>
      <c r="F188" s="14"/>
      <c r="G188" s="14">
        <f t="shared" si="45"/>
        <v>856.4006347577783</v>
      </c>
      <c r="H188" s="14"/>
      <c r="I188" s="14"/>
      <c r="J188" s="14">
        <f t="shared" si="46"/>
        <v>856.4006347577783</v>
      </c>
      <c r="K188" s="15"/>
      <c r="L188" s="22">
        <f t="shared" si="47"/>
        <v>897.4197126033869</v>
      </c>
    </row>
    <row r="189" spans="1:12" ht="15">
      <c r="A189" s="2">
        <f t="shared" si="48"/>
        <v>95</v>
      </c>
      <c r="B189" s="3">
        <f t="shared" si="50"/>
        <v>6.547234337138831</v>
      </c>
      <c r="C189" s="3">
        <f t="shared" si="51"/>
        <v>2.1802290342672306</v>
      </c>
      <c r="D189" s="25">
        <f t="shared" si="49"/>
        <v>95</v>
      </c>
      <c r="E189" s="14">
        <f t="shared" si="44"/>
        <v>824.1090202835759</v>
      </c>
      <c r="F189" s="14"/>
      <c r="G189" s="14">
        <f t="shared" si="45"/>
        <v>865.5644712977547</v>
      </c>
      <c r="H189" s="14"/>
      <c r="I189" s="14"/>
      <c r="J189" s="14">
        <f t="shared" si="46"/>
        <v>865.5644712977547</v>
      </c>
      <c r="K189" s="15"/>
      <c r="L189" s="22">
        <f t="shared" si="47"/>
        <v>907.0199223119336</v>
      </c>
    </row>
    <row r="190" spans="1:12" ht="15">
      <c r="A190" s="2">
        <f t="shared" si="48"/>
        <v>96</v>
      </c>
      <c r="B190" s="3">
        <f t="shared" si="50"/>
        <v>6.547234337138831</v>
      </c>
      <c r="C190" s="3">
        <f t="shared" si="51"/>
        <v>2.1802290342672306</v>
      </c>
      <c r="D190" s="25">
        <f t="shared" si="49"/>
        <v>96</v>
      </c>
      <c r="E190" s="14">
        <f t="shared" si="44"/>
        <v>832.836483654982</v>
      </c>
      <c r="F190" s="14"/>
      <c r="G190" s="14">
        <f t="shared" si="45"/>
        <v>874.7283078377311</v>
      </c>
      <c r="H190" s="14"/>
      <c r="I190" s="14"/>
      <c r="J190" s="14">
        <f t="shared" si="46"/>
        <v>874.7283078377311</v>
      </c>
      <c r="K190" s="15"/>
      <c r="L190" s="22">
        <f t="shared" si="47"/>
        <v>916.6201320204802</v>
      </c>
    </row>
    <row r="191" spans="1:12" ht="15">
      <c r="A191" s="2">
        <f t="shared" si="48"/>
        <v>97</v>
      </c>
      <c r="B191" s="3">
        <f t="shared" si="50"/>
        <v>6.547234337138831</v>
      </c>
      <c r="C191" s="3">
        <f t="shared" si="51"/>
        <v>2.1802290342672306</v>
      </c>
      <c r="D191" s="25">
        <f t="shared" si="49"/>
        <v>97</v>
      </c>
      <c r="E191" s="14">
        <f t="shared" si="44"/>
        <v>841.563947026388</v>
      </c>
      <c r="F191" s="14"/>
      <c r="G191" s="14">
        <f t="shared" si="45"/>
        <v>883.8921443777074</v>
      </c>
      <c r="H191" s="14"/>
      <c r="I191" s="14"/>
      <c r="J191" s="14">
        <f t="shared" si="46"/>
        <v>883.8921443777074</v>
      </c>
      <c r="K191" s="15"/>
      <c r="L191" s="22">
        <f t="shared" si="47"/>
        <v>926.2203417290268</v>
      </c>
    </row>
    <row r="192" spans="1:12" ht="15">
      <c r="A192" s="2">
        <f t="shared" si="48"/>
        <v>98</v>
      </c>
      <c r="B192" s="3">
        <f t="shared" si="50"/>
        <v>6.547234337138831</v>
      </c>
      <c r="C192" s="3">
        <f t="shared" si="51"/>
        <v>2.1802290342672306</v>
      </c>
      <c r="D192" s="25">
        <f t="shared" si="49"/>
        <v>98</v>
      </c>
      <c r="E192" s="14">
        <f t="shared" si="44"/>
        <v>850.291410397794</v>
      </c>
      <c r="F192" s="14"/>
      <c r="G192" s="14">
        <f t="shared" si="45"/>
        <v>893.0559809176838</v>
      </c>
      <c r="H192" s="14"/>
      <c r="I192" s="14"/>
      <c r="J192" s="14">
        <f t="shared" si="46"/>
        <v>893.0559809176838</v>
      </c>
      <c r="K192" s="15"/>
      <c r="L192" s="22">
        <f t="shared" si="47"/>
        <v>935.8205514375735</v>
      </c>
    </row>
    <row r="193" spans="1:12" ht="15.75" thickBot="1">
      <c r="A193" s="2">
        <f t="shared" si="48"/>
        <v>99</v>
      </c>
      <c r="B193" s="3">
        <f t="shared" si="50"/>
        <v>6.547234337138831</v>
      </c>
      <c r="C193" s="3">
        <f t="shared" si="51"/>
        <v>2.1802290342672306</v>
      </c>
      <c r="D193" s="25">
        <f t="shared" si="49"/>
        <v>99</v>
      </c>
      <c r="E193" s="14">
        <f t="shared" si="44"/>
        <v>859.0188737692001</v>
      </c>
      <c r="F193" s="14"/>
      <c r="G193" s="14">
        <f t="shared" si="45"/>
        <v>902.2198174576602</v>
      </c>
      <c r="H193" s="14"/>
      <c r="I193" s="14"/>
      <c r="J193" s="14">
        <f t="shared" si="46"/>
        <v>902.2198174576602</v>
      </c>
      <c r="K193" s="15"/>
      <c r="L193" s="22">
        <f t="shared" si="47"/>
        <v>945.4207611461202</v>
      </c>
    </row>
    <row r="194" spans="4:12" ht="15">
      <c r="D194" s="39"/>
      <c r="E194" s="17"/>
      <c r="F194" s="17"/>
      <c r="G194" s="17"/>
      <c r="H194" s="17"/>
      <c r="I194" s="17"/>
      <c r="J194" s="19"/>
      <c r="K194" s="19"/>
      <c r="L194" s="19"/>
    </row>
    <row r="195" ht="12.75">
      <c r="L195" s="41"/>
    </row>
    <row r="196" ht="12.75">
      <c r="L196" s="41"/>
    </row>
    <row r="197" ht="12.75">
      <c r="L197" s="41"/>
    </row>
    <row r="198" ht="12.75">
      <c r="L198" s="41"/>
    </row>
    <row r="199" ht="12.75">
      <c r="L199" s="41"/>
    </row>
    <row r="200" ht="12.75">
      <c r="L200" s="41"/>
    </row>
    <row r="201" ht="12.75">
      <c r="L201" s="41"/>
    </row>
    <row r="202" ht="12.75">
      <c r="L202" s="41"/>
    </row>
    <row r="203" ht="12.75">
      <c r="L203" s="41"/>
    </row>
    <row r="204" ht="12.75">
      <c r="L204" s="41"/>
    </row>
    <row r="205" ht="12.75">
      <c r="L205" s="41"/>
    </row>
    <row r="206" spans="1:13" ht="15.75" thickBot="1">
      <c r="A206" s="2"/>
      <c r="B206" s="3"/>
      <c r="C206" s="3"/>
      <c r="D206" s="2"/>
      <c r="E206" s="6"/>
      <c r="F206" s="6"/>
      <c r="G206" s="6"/>
      <c r="H206" s="6"/>
      <c r="I206" s="6"/>
      <c r="J206" s="7"/>
      <c r="K206" s="7"/>
      <c r="L206" s="40"/>
      <c r="M206" s="1"/>
    </row>
    <row r="207" spans="1:13" ht="15">
      <c r="A207" s="2" t="s">
        <v>14</v>
      </c>
      <c r="B207" s="12" t="s">
        <v>14</v>
      </c>
      <c r="C207" s="11"/>
      <c r="D207" s="29"/>
      <c r="E207" s="30" t="s">
        <v>16</v>
      </c>
      <c r="F207" s="17"/>
      <c r="G207" s="17"/>
      <c r="H207" s="32"/>
      <c r="I207" s="31" t="s">
        <v>18</v>
      </c>
      <c r="J207" s="19"/>
      <c r="K207" s="19"/>
      <c r="L207" s="20"/>
      <c r="M207" s="1"/>
    </row>
    <row r="208" spans="1:13" ht="15">
      <c r="A208" s="1"/>
      <c r="B208" s="3"/>
      <c r="C208" s="11"/>
      <c r="D208" s="26"/>
      <c r="E208" s="14"/>
      <c r="F208" s="14"/>
      <c r="G208" s="14"/>
      <c r="H208" s="14"/>
      <c r="I208" s="14"/>
      <c r="J208" s="15"/>
      <c r="K208" s="15"/>
      <c r="L208" s="21"/>
      <c r="M208" s="1"/>
    </row>
    <row r="209" spans="1:13" ht="15">
      <c r="A209" s="2" t="s">
        <v>0</v>
      </c>
      <c r="B209" s="3"/>
      <c r="C209" s="13"/>
      <c r="D209" s="25" t="s">
        <v>0</v>
      </c>
      <c r="E209" s="14"/>
      <c r="F209" s="14" t="s">
        <v>7</v>
      </c>
      <c r="G209" s="14"/>
      <c r="H209" s="14"/>
      <c r="I209" s="14"/>
      <c r="J209" s="16"/>
      <c r="K209" s="14" t="s">
        <v>13</v>
      </c>
      <c r="L209" s="21"/>
      <c r="M209" s="1"/>
    </row>
    <row r="210" spans="1:13" ht="15">
      <c r="A210" s="2" t="s">
        <v>1</v>
      </c>
      <c r="B210" s="3"/>
      <c r="C210" s="3" t="s">
        <v>5</v>
      </c>
      <c r="D210" s="25" t="s">
        <v>1</v>
      </c>
      <c r="E210" s="14"/>
      <c r="F210" s="14"/>
      <c r="G210" s="14"/>
      <c r="H210" s="14"/>
      <c r="I210" s="14"/>
      <c r="J210" s="15"/>
      <c r="K210" s="15"/>
      <c r="L210" s="21"/>
      <c r="M210" s="1"/>
    </row>
    <row r="211" spans="1:13" ht="15">
      <c r="A211" s="2" t="s">
        <v>2</v>
      </c>
      <c r="B211" s="3" t="s">
        <v>4</v>
      </c>
      <c r="C211" s="3" t="s">
        <v>6</v>
      </c>
      <c r="D211" s="25" t="s">
        <v>2</v>
      </c>
      <c r="E211" s="14" t="s">
        <v>8</v>
      </c>
      <c r="F211" s="14"/>
      <c r="G211" s="14" t="s">
        <v>10</v>
      </c>
      <c r="H211" s="14"/>
      <c r="I211" s="14"/>
      <c r="J211" s="14" t="s">
        <v>8</v>
      </c>
      <c r="K211" s="14"/>
      <c r="L211" s="22" t="s">
        <v>11</v>
      </c>
      <c r="M211" s="1"/>
    </row>
    <row r="212" spans="1:13" ht="15">
      <c r="A212" s="2" t="s">
        <v>3</v>
      </c>
      <c r="B212" s="3" t="s">
        <v>12</v>
      </c>
      <c r="C212" s="3" t="s">
        <v>12</v>
      </c>
      <c r="D212" s="25" t="s">
        <v>3</v>
      </c>
      <c r="E212" s="14" t="s">
        <v>9</v>
      </c>
      <c r="F212" s="14"/>
      <c r="G212" s="14" t="s">
        <v>9</v>
      </c>
      <c r="H212" s="14"/>
      <c r="I212" s="14"/>
      <c r="J212" s="14" t="s">
        <v>9</v>
      </c>
      <c r="K212" s="14"/>
      <c r="L212" s="22" t="s">
        <v>9</v>
      </c>
      <c r="M212" s="1"/>
    </row>
    <row r="213" spans="1:13" ht="15">
      <c r="A213" s="1"/>
      <c r="B213" s="1"/>
      <c r="C213" s="1"/>
      <c r="D213" s="26"/>
      <c r="E213" s="14"/>
      <c r="F213" s="14"/>
      <c r="G213" s="14"/>
      <c r="H213" s="14"/>
      <c r="I213" s="14"/>
      <c r="J213" s="15"/>
      <c r="K213" s="15"/>
      <c r="L213" s="21"/>
      <c r="M213" s="1"/>
    </row>
    <row r="214" spans="1:13" ht="15">
      <c r="A214" s="2">
        <v>20</v>
      </c>
      <c r="B214" s="3">
        <f>$D$4*(1+$D$10)^0</f>
        <v>4.6</v>
      </c>
      <c r="C214" s="3">
        <v>0</v>
      </c>
      <c r="D214" s="25">
        <v>20</v>
      </c>
      <c r="E214" s="14">
        <f>$A214*($B214)</f>
        <v>92</v>
      </c>
      <c r="F214" s="14"/>
      <c r="G214" s="14">
        <f>$A214*($B214)*(1+$D$6)</f>
        <v>96.60000000000001</v>
      </c>
      <c r="H214" s="14"/>
      <c r="I214" s="14"/>
      <c r="J214" s="14">
        <f>$A214*($B214)*(1+$D$7)</f>
        <v>96.60000000000001</v>
      </c>
      <c r="K214" s="15"/>
      <c r="L214" s="22">
        <f>$A214*($B214)*(1+$D$6+$D$7)</f>
        <v>101.2</v>
      </c>
      <c r="M214" s="1"/>
    </row>
    <row r="215" spans="1:13" ht="15">
      <c r="A215" s="2">
        <f>A214+1</f>
        <v>21</v>
      </c>
      <c r="B215" s="3">
        <f>$D$4*(1+$D$10)^0</f>
        <v>4.6</v>
      </c>
      <c r="C215" s="3">
        <v>0</v>
      </c>
      <c r="D215" s="25">
        <f>D214+1</f>
        <v>21</v>
      </c>
      <c r="E215" s="14">
        <f aca="true" t="shared" si="52" ref="E215:E278">$A215*($B215)</f>
        <v>96.6</v>
      </c>
      <c r="F215" s="14"/>
      <c r="G215" s="14">
        <f aca="true" t="shared" si="53" ref="G215:G278">$A215*($B215)*(1+$D$6)</f>
        <v>101.42999999999999</v>
      </c>
      <c r="H215" s="14"/>
      <c r="I215" s="14"/>
      <c r="J215" s="14">
        <f aca="true" t="shared" si="54" ref="J215:J278">$A215*($B215)*(1+$D$7)</f>
        <v>101.42999999999999</v>
      </c>
      <c r="K215" s="15"/>
      <c r="L215" s="22">
        <f aca="true" t="shared" si="55" ref="L215:L278">$A215*($B215)*(1+$D$6+$D$7)</f>
        <v>106.26</v>
      </c>
      <c r="M215" s="1"/>
    </row>
    <row r="216" spans="1:13" ht="15">
      <c r="A216" s="2">
        <f aca="true" t="shared" si="56" ref="A216:A279">A215+1</f>
        <v>22</v>
      </c>
      <c r="B216" s="3">
        <f>$D$4*(1+$D$10)^1</f>
        <v>4.784</v>
      </c>
      <c r="C216" s="3">
        <f>B216*$D$11*1</f>
        <v>0.17700799999999997</v>
      </c>
      <c r="D216" s="25">
        <f aca="true" t="shared" si="57" ref="D216:D279">D215+1</f>
        <v>22</v>
      </c>
      <c r="E216" s="14">
        <f t="shared" si="52"/>
        <v>105.24799999999999</v>
      </c>
      <c r="F216" s="14"/>
      <c r="G216" s="14">
        <f t="shared" si="53"/>
        <v>110.51039999999999</v>
      </c>
      <c r="H216" s="14"/>
      <c r="I216" s="14"/>
      <c r="J216" s="14">
        <f t="shared" si="54"/>
        <v>110.51039999999999</v>
      </c>
      <c r="K216" s="15"/>
      <c r="L216" s="22">
        <f t="shared" si="55"/>
        <v>115.7728</v>
      </c>
      <c r="M216" s="1"/>
    </row>
    <row r="217" spans="1:13" ht="15">
      <c r="A217" s="2">
        <f t="shared" si="56"/>
        <v>23</v>
      </c>
      <c r="B217" s="3">
        <f>$D$4*(1+$D$10)^1</f>
        <v>4.784</v>
      </c>
      <c r="C217" s="3">
        <f>B217*$D$11*1</f>
        <v>0.17700799999999997</v>
      </c>
      <c r="D217" s="25">
        <f t="shared" si="57"/>
        <v>23</v>
      </c>
      <c r="E217" s="14">
        <f t="shared" si="52"/>
        <v>110.032</v>
      </c>
      <c r="F217" s="14"/>
      <c r="G217" s="14">
        <f t="shared" si="53"/>
        <v>115.5336</v>
      </c>
      <c r="H217" s="14"/>
      <c r="I217" s="14"/>
      <c r="J217" s="14">
        <f t="shared" si="54"/>
        <v>115.5336</v>
      </c>
      <c r="K217" s="15"/>
      <c r="L217" s="22">
        <f t="shared" si="55"/>
        <v>121.0352</v>
      </c>
      <c r="M217" s="1"/>
    </row>
    <row r="218" spans="1:13" ht="15">
      <c r="A218" s="2">
        <f t="shared" si="56"/>
        <v>24</v>
      </c>
      <c r="B218" s="3">
        <f>$D$4*(1+$D$10)^1</f>
        <v>4.784</v>
      </c>
      <c r="C218" s="3">
        <f>B218*$D$11*1</f>
        <v>0.17700799999999997</v>
      </c>
      <c r="D218" s="25">
        <f t="shared" si="57"/>
        <v>24</v>
      </c>
      <c r="E218" s="14">
        <f t="shared" si="52"/>
        <v>114.816</v>
      </c>
      <c r="F218" s="14"/>
      <c r="G218" s="14">
        <f t="shared" si="53"/>
        <v>120.55680000000001</v>
      </c>
      <c r="H218" s="14"/>
      <c r="I218" s="14"/>
      <c r="J218" s="14">
        <f t="shared" si="54"/>
        <v>120.55680000000001</v>
      </c>
      <c r="K218" s="15"/>
      <c r="L218" s="22">
        <f t="shared" si="55"/>
        <v>126.29760000000002</v>
      </c>
      <c r="M218" s="1"/>
    </row>
    <row r="219" spans="1:13" ht="15">
      <c r="A219" s="2">
        <f t="shared" si="56"/>
        <v>25</v>
      </c>
      <c r="B219" s="3">
        <f>$D$4*(1+$D$10)^2</f>
        <v>4.97536</v>
      </c>
      <c r="C219" s="3">
        <f>B219*$D$11*2</f>
        <v>0.36817664</v>
      </c>
      <c r="D219" s="25">
        <f t="shared" si="57"/>
        <v>25</v>
      </c>
      <c r="E219" s="14">
        <f t="shared" si="52"/>
        <v>124.384</v>
      </c>
      <c r="F219" s="14"/>
      <c r="G219" s="14">
        <f t="shared" si="53"/>
        <v>130.60320000000002</v>
      </c>
      <c r="H219" s="14"/>
      <c r="I219" s="14"/>
      <c r="J219" s="14">
        <f t="shared" si="54"/>
        <v>130.60320000000002</v>
      </c>
      <c r="K219" s="15"/>
      <c r="L219" s="22">
        <f t="shared" si="55"/>
        <v>136.82240000000002</v>
      </c>
      <c r="M219" s="1"/>
    </row>
    <row r="220" spans="1:13" ht="15">
      <c r="A220" s="2">
        <f t="shared" si="56"/>
        <v>26</v>
      </c>
      <c r="B220" s="3">
        <f>$D$4*(1+$D$10)^2</f>
        <v>4.97536</v>
      </c>
      <c r="C220" s="3">
        <f>B220*$D$11*2</f>
        <v>0.36817664</v>
      </c>
      <c r="D220" s="25">
        <f t="shared" si="57"/>
        <v>26</v>
      </c>
      <c r="E220" s="14">
        <f t="shared" si="52"/>
        <v>129.35936</v>
      </c>
      <c r="F220" s="14"/>
      <c r="G220" s="14">
        <f t="shared" si="53"/>
        <v>135.82732800000002</v>
      </c>
      <c r="H220" s="14"/>
      <c r="I220" s="14"/>
      <c r="J220" s="14">
        <f t="shared" si="54"/>
        <v>135.82732800000002</v>
      </c>
      <c r="K220" s="15"/>
      <c r="L220" s="22">
        <f t="shared" si="55"/>
        <v>142.29529600000004</v>
      </c>
      <c r="M220" s="1"/>
    </row>
    <row r="221" spans="1:12" ht="15">
      <c r="A221" s="2">
        <f t="shared" si="56"/>
        <v>27</v>
      </c>
      <c r="B221" s="3">
        <f>$D$4*(1+$D$10)^2</f>
        <v>4.97536</v>
      </c>
      <c r="C221" s="3">
        <f>B221*$D$11*2</f>
        <v>0.36817664</v>
      </c>
      <c r="D221" s="25">
        <f t="shared" si="57"/>
        <v>27</v>
      </c>
      <c r="E221" s="14">
        <f t="shared" si="52"/>
        <v>134.33472</v>
      </c>
      <c r="F221" s="14"/>
      <c r="G221" s="14">
        <f t="shared" si="53"/>
        <v>141.051456</v>
      </c>
      <c r="H221" s="14"/>
      <c r="I221" s="14"/>
      <c r="J221" s="14">
        <f t="shared" si="54"/>
        <v>141.051456</v>
      </c>
      <c r="K221" s="15"/>
      <c r="L221" s="22">
        <f t="shared" si="55"/>
        <v>147.76819200000003</v>
      </c>
    </row>
    <row r="222" spans="1:12" ht="15">
      <c r="A222" s="2">
        <f t="shared" si="56"/>
        <v>28</v>
      </c>
      <c r="B222" s="3">
        <f>$D$4*(1+$D$10)^2</f>
        <v>4.97536</v>
      </c>
      <c r="C222" s="3">
        <f>B222*$D$11*2</f>
        <v>0.36817664</v>
      </c>
      <c r="D222" s="25">
        <f t="shared" si="57"/>
        <v>28</v>
      </c>
      <c r="E222" s="14">
        <f t="shared" si="52"/>
        <v>139.31008</v>
      </c>
      <c r="F222" s="14"/>
      <c r="G222" s="14">
        <f t="shared" si="53"/>
        <v>146.275584</v>
      </c>
      <c r="H222" s="14"/>
      <c r="I222" s="14"/>
      <c r="J222" s="14">
        <f t="shared" si="54"/>
        <v>146.275584</v>
      </c>
      <c r="K222" s="15"/>
      <c r="L222" s="22">
        <f t="shared" si="55"/>
        <v>153.24108800000002</v>
      </c>
    </row>
    <row r="223" spans="1:12" ht="15">
      <c r="A223" s="2">
        <f t="shared" si="56"/>
        <v>29</v>
      </c>
      <c r="B223" s="3">
        <f>$D$4*(1+$D$10)^2</f>
        <v>4.97536</v>
      </c>
      <c r="C223" s="3">
        <f>B223*$D$11*2</f>
        <v>0.36817664</v>
      </c>
      <c r="D223" s="25">
        <f t="shared" si="57"/>
        <v>29</v>
      </c>
      <c r="E223" s="14">
        <f t="shared" si="52"/>
        <v>144.28544</v>
      </c>
      <c r="F223" s="14"/>
      <c r="G223" s="14">
        <f t="shared" si="53"/>
        <v>151.499712</v>
      </c>
      <c r="H223" s="14"/>
      <c r="I223" s="14"/>
      <c r="J223" s="14">
        <f t="shared" si="54"/>
        <v>151.499712</v>
      </c>
      <c r="K223" s="15"/>
      <c r="L223" s="22">
        <f t="shared" si="55"/>
        <v>158.713984</v>
      </c>
    </row>
    <row r="224" spans="1:12" ht="15">
      <c r="A224" s="2">
        <f t="shared" si="56"/>
        <v>30</v>
      </c>
      <c r="B224" s="3">
        <f aca="true" t="shared" si="58" ref="B224:B233">$D$4*(1+$D$10)^3</f>
        <v>5.1743744</v>
      </c>
      <c r="C224" s="3">
        <f>B224*$D$11*3</f>
        <v>0.5743555584</v>
      </c>
      <c r="D224" s="25">
        <f t="shared" si="57"/>
        <v>30</v>
      </c>
      <c r="E224" s="14">
        <f t="shared" si="52"/>
        <v>155.23123199999998</v>
      </c>
      <c r="F224" s="14"/>
      <c r="G224" s="14">
        <f t="shared" si="53"/>
        <v>162.99279359999997</v>
      </c>
      <c r="H224" s="14"/>
      <c r="I224" s="14"/>
      <c r="J224" s="14">
        <f t="shared" si="54"/>
        <v>162.99279359999997</v>
      </c>
      <c r="K224" s="15"/>
      <c r="L224" s="22">
        <f t="shared" si="55"/>
        <v>170.7543552</v>
      </c>
    </row>
    <row r="225" spans="1:12" ht="15">
      <c r="A225" s="2">
        <f t="shared" si="56"/>
        <v>31</v>
      </c>
      <c r="B225" s="3">
        <f t="shared" si="58"/>
        <v>5.1743744</v>
      </c>
      <c r="C225" s="3">
        <f aca="true" t="shared" si="59" ref="C225:C233">B225*$D$11*3</f>
        <v>0.5743555584</v>
      </c>
      <c r="D225" s="25">
        <f t="shared" si="57"/>
        <v>31</v>
      </c>
      <c r="E225" s="14">
        <f t="shared" si="52"/>
        <v>160.40560639999998</v>
      </c>
      <c r="F225" s="14"/>
      <c r="G225" s="14">
        <f t="shared" si="53"/>
        <v>168.42588672</v>
      </c>
      <c r="H225" s="14"/>
      <c r="I225" s="14"/>
      <c r="J225" s="14">
        <f t="shared" si="54"/>
        <v>168.42588672</v>
      </c>
      <c r="K225" s="15"/>
      <c r="L225" s="22">
        <f t="shared" si="55"/>
        <v>176.44616704</v>
      </c>
    </row>
    <row r="226" spans="1:12" ht="15">
      <c r="A226" s="2">
        <f t="shared" si="56"/>
        <v>32</v>
      </c>
      <c r="B226" s="3">
        <f t="shared" si="58"/>
        <v>5.1743744</v>
      </c>
      <c r="C226" s="3">
        <f t="shared" si="59"/>
        <v>0.5743555584</v>
      </c>
      <c r="D226" s="25">
        <f t="shared" si="57"/>
        <v>32</v>
      </c>
      <c r="E226" s="14">
        <f t="shared" si="52"/>
        <v>165.5799808</v>
      </c>
      <c r="F226" s="14"/>
      <c r="G226" s="14">
        <f t="shared" si="53"/>
        <v>173.85897984</v>
      </c>
      <c r="H226" s="14"/>
      <c r="I226" s="14"/>
      <c r="J226" s="14">
        <f t="shared" si="54"/>
        <v>173.85897984</v>
      </c>
      <c r="K226" s="15"/>
      <c r="L226" s="22">
        <f t="shared" si="55"/>
        <v>182.13797888</v>
      </c>
    </row>
    <row r="227" spans="1:12" ht="15">
      <c r="A227" s="2">
        <f t="shared" si="56"/>
        <v>33</v>
      </c>
      <c r="B227" s="3">
        <f t="shared" si="58"/>
        <v>5.1743744</v>
      </c>
      <c r="C227" s="3">
        <f t="shared" si="59"/>
        <v>0.5743555584</v>
      </c>
      <c r="D227" s="25">
        <f t="shared" si="57"/>
        <v>33</v>
      </c>
      <c r="E227" s="14">
        <f t="shared" si="52"/>
        <v>170.7543552</v>
      </c>
      <c r="F227" s="14"/>
      <c r="G227" s="14">
        <f t="shared" si="53"/>
        <v>179.29207296</v>
      </c>
      <c r="H227" s="14"/>
      <c r="I227" s="14"/>
      <c r="J227" s="14">
        <f t="shared" si="54"/>
        <v>179.29207296</v>
      </c>
      <c r="K227" s="15"/>
      <c r="L227" s="22">
        <f t="shared" si="55"/>
        <v>187.82979072</v>
      </c>
    </row>
    <row r="228" spans="1:12" ht="15">
      <c r="A228" s="2">
        <f t="shared" si="56"/>
        <v>34</v>
      </c>
      <c r="B228" s="3">
        <f t="shared" si="58"/>
        <v>5.1743744</v>
      </c>
      <c r="C228" s="3">
        <f t="shared" si="59"/>
        <v>0.5743555584</v>
      </c>
      <c r="D228" s="25">
        <f t="shared" si="57"/>
        <v>34</v>
      </c>
      <c r="E228" s="14">
        <f t="shared" si="52"/>
        <v>175.9287296</v>
      </c>
      <c r="F228" s="14"/>
      <c r="G228" s="14">
        <f t="shared" si="53"/>
        <v>184.72516608</v>
      </c>
      <c r="H228" s="14"/>
      <c r="I228" s="14"/>
      <c r="J228" s="14">
        <f t="shared" si="54"/>
        <v>184.72516608</v>
      </c>
      <c r="K228" s="15"/>
      <c r="L228" s="22">
        <f t="shared" si="55"/>
        <v>193.52160256000002</v>
      </c>
    </row>
    <row r="229" spans="1:12" ht="15">
      <c r="A229" s="2">
        <f t="shared" si="56"/>
        <v>35</v>
      </c>
      <c r="B229" s="3">
        <f t="shared" si="58"/>
        <v>5.1743744</v>
      </c>
      <c r="C229" s="3">
        <f t="shared" si="59"/>
        <v>0.5743555584</v>
      </c>
      <c r="D229" s="25">
        <f t="shared" si="57"/>
        <v>35</v>
      </c>
      <c r="E229" s="14">
        <f t="shared" si="52"/>
        <v>181.10310399999997</v>
      </c>
      <c r="F229" s="14"/>
      <c r="G229" s="14">
        <f t="shared" si="53"/>
        <v>190.15825919999997</v>
      </c>
      <c r="H229" s="14"/>
      <c r="I229" s="14"/>
      <c r="J229" s="14">
        <f t="shared" si="54"/>
        <v>190.15825919999997</v>
      </c>
      <c r="K229" s="15"/>
      <c r="L229" s="22">
        <f t="shared" si="55"/>
        <v>199.21341439999998</v>
      </c>
    </row>
    <row r="230" spans="1:12" ht="15">
      <c r="A230" s="2">
        <f t="shared" si="56"/>
        <v>36</v>
      </c>
      <c r="B230" s="3">
        <f t="shared" si="58"/>
        <v>5.1743744</v>
      </c>
      <c r="C230" s="3">
        <f t="shared" si="59"/>
        <v>0.5743555584</v>
      </c>
      <c r="D230" s="25">
        <f t="shared" si="57"/>
        <v>36</v>
      </c>
      <c r="E230" s="14">
        <f t="shared" si="52"/>
        <v>186.27747839999998</v>
      </c>
      <c r="F230" s="14"/>
      <c r="G230" s="14">
        <f t="shared" si="53"/>
        <v>195.59135232</v>
      </c>
      <c r="H230" s="14"/>
      <c r="I230" s="14"/>
      <c r="J230" s="14">
        <f t="shared" si="54"/>
        <v>195.59135232</v>
      </c>
      <c r="K230" s="15"/>
      <c r="L230" s="22">
        <f t="shared" si="55"/>
        <v>204.90522624</v>
      </c>
    </row>
    <row r="231" spans="1:12" ht="15">
      <c r="A231" s="2">
        <f t="shared" si="56"/>
        <v>37</v>
      </c>
      <c r="B231" s="3">
        <f t="shared" si="58"/>
        <v>5.1743744</v>
      </c>
      <c r="C231" s="3">
        <f t="shared" si="59"/>
        <v>0.5743555584</v>
      </c>
      <c r="D231" s="25">
        <f t="shared" si="57"/>
        <v>37</v>
      </c>
      <c r="E231" s="14">
        <f t="shared" si="52"/>
        <v>191.45185279999998</v>
      </c>
      <c r="F231" s="14"/>
      <c r="G231" s="14">
        <f t="shared" si="53"/>
        <v>201.02444544</v>
      </c>
      <c r="H231" s="14"/>
      <c r="I231" s="14"/>
      <c r="J231" s="14">
        <f t="shared" si="54"/>
        <v>201.02444544</v>
      </c>
      <c r="K231" s="15"/>
      <c r="L231" s="22">
        <f t="shared" si="55"/>
        <v>210.59703808</v>
      </c>
    </row>
    <row r="232" spans="1:12" ht="15">
      <c r="A232" s="2">
        <f t="shared" si="56"/>
        <v>38</v>
      </c>
      <c r="B232" s="3">
        <f t="shared" si="58"/>
        <v>5.1743744</v>
      </c>
      <c r="C232" s="3">
        <f t="shared" si="59"/>
        <v>0.5743555584</v>
      </c>
      <c r="D232" s="25">
        <f t="shared" si="57"/>
        <v>38</v>
      </c>
      <c r="E232" s="14">
        <f t="shared" si="52"/>
        <v>196.6262272</v>
      </c>
      <c r="F232" s="14"/>
      <c r="G232" s="14">
        <f t="shared" si="53"/>
        <v>206.45753856</v>
      </c>
      <c r="H232" s="14"/>
      <c r="I232" s="14"/>
      <c r="J232" s="14">
        <f t="shared" si="54"/>
        <v>206.45753856</v>
      </c>
      <c r="K232" s="15"/>
      <c r="L232" s="22">
        <f t="shared" si="55"/>
        <v>216.28884992000002</v>
      </c>
    </row>
    <row r="233" spans="1:12" ht="15">
      <c r="A233" s="2">
        <f t="shared" si="56"/>
        <v>39</v>
      </c>
      <c r="B233" s="3">
        <f t="shared" si="58"/>
        <v>5.1743744</v>
      </c>
      <c r="C233" s="3">
        <f t="shared" si="59"/>
        <v>0.5743555584</v>
      </c>
      <c r="D233" s="25">
        <f t="shared" si="57"/>
        <v>39</v>
      </c>
      <c r="E233" s="14">
        <f t="shared" si="52"/>
        <v>201.8006016</v>
      </c>
      <c r="F233" s="14"/>
      <c r="G233" s="14">
        <f t="shared" si="53"/>
        <v>211.89063168</v>
      </c>
      <c r="H233" s="14"/>
      <c r="I233" s="14"/>
      <c r="J233" s="14">
        <f t="shared" si="54"/>
        <v>211.89063168</v>
      </c>
      <c r="K233" s="15"/>
      <c r="L233" s="22">
        <f t="shared" si="55"/>
        <v>221.98066176</v>
      </c>
    </row>
    <row r="234" spans="1:12" ht="15">
      <c r="A234" s="2">
        <f t="shared" si="56"/>
        <v>40</v>
      </c>
      <c r="B234" s="3">
        <f aca="true" t="shared" si="60" ref="B234:B243">$D$4*(1+$D$10)^4</f>
        <v>5.381349376</v>
      </c>
      <c r="C234" s="3">
        <f>B234*$D$11*4</f>
        <v>0.796439707648</v>
      </c>
      <c r="D234" s="25">
        <f t="shared" si="57"/>
        <v>40</v>
      </c>
      <c r="E234" s="14">
        <f t="shared" si="52"/>
        <v>215.25397504</v>
      </c>
      <c r="F234" s="14"/>
      <c r="G234" s="14">
        <f t="shared" si="53"/>
        <v>226.016673792</v>
      </c>
      <c r="H234" s="14"/>
      <c r="I234" s="14"/>
      <c r="J234" s="14">
        <f t="shared" si="54"/>
        <v>226.016673792</v>
      </c>
      <c r="K234" s="15"/>
      <c r="L234" s="22">
        <f t="shared" si="55"/>
        <v>236.779372544</v>
      </c>
    </row>
    <row r="235" spans="1:12" ht="15">
      <c r="A235" s="2">
        <f t="shared" si="56"/>
        <v>41</v>
      </c>
      <c r="B235" s="3">
        <f t="shared" si="60"/>
        <v>5.381349376</v>
      </c>
      <c r="C235" s="3">
        <f aca="true" t="shared" si="61" ref="C235:C243">B235*$D$11*4</f>
        <v>0.796439707648</v>
      </c>
      <c r="D235" s="25">
        <f t="shared" si="57"/>
        <v>41</v>
      </c>
      <c r="E235" s="14">
        <f t="shared" si="52"/>
        <v>220.635324416</v>
      </c>
      <c r="F235" s="14"/>
      <c r="G235" s="14">
        <f t="shared" si="53"/>
        <v>231.66709063680003</v>
      </c>
      <c r="H235" s="14"/>
      <c r="I235" s="14"/>
      <c r="J235" s="14">
        <f t="shared" si="54"/>
        <v>231.66709063680003</v>
      </c>
      <c r="K235" s="15"/>
      <c r="L235" s="22">
        <f t="shared" si="55"/>
        <v>242.69885685760002</v>
      </c>
    </row>
    <row r="236" spans="1:12" ht="15">
      <c r="A236" s="2">
        <f t="shared" si="56"/>
        <v>42</v>
      </c>
      <c r="B236" s="3">
        <f t="shared" si="60"/>
        <v>5.381349376</v>
      </c>
      <c r="C236" s="3">
        <f t="shared" si="61"/>
        <v>0.796439707648</v>
      </c>
      <c r="D236" s="25">
        <f t="shared" si="57"/>
        <v>42</v>
      </c>
      <c r="E236" s="14">
        <f t="shared" si="52"/>
        <v>226.016673792</v>
      </c>
      <c r="F236" s="14"/>
      <c r="G236" s="14">
        <f t="shared" si="53"/>
        <v>237.31750748160002</v>
      </c>
      <c r="H236" s="14"/>
      <c r="I236" s="14"/>
      <c r="J236" s="14">
        <f t="shared" si="54"/>
        <v>237.31750748160002</v>
      </c>
      <c r="K236" s="15"/>
      <c r="L236" s="22">
        <f t="shared" si="55"/>
        <v>248.61834117120003</v>
      </c>
    </row>
    <row r="237" spans="1:12" ht="15">
      <c r="A237" s="2">
        <f t="shared" si="56"/>
        <v>43</v>
      </c>
      <c r="B237" s="3">
        <f t="shared" si="60"/>
        <v>5.381349376</v>
      </c>
      <c r="C237" s="3">
        <f t="shared" si="61"/>
        <v>0.796439707648</v>
      </c>
      <c r="D237" s="25">
        <f t="shared" si="57"/>
        <v>43</v>
      </c>
      <c r="E237" s="14">
        <f t="shared" si="52"/>
        <v>231.398023168</v>
      </c>
      <c r="F237" s="14"/>
      <c r="G237" s="14">
        <f t="shared" si="53"/>
        <v>242.9679243264</v>
      </c>
      <c r="H237" s="14"/>
      <c r="I237" s="14"/>
      <c r="J237" s="14">
        <f t="shared" si="54"/>
        <v>242.9679243264</v>
      </c>
      <c r="K237" s="15"/>
      <c r="L237" s="22">
        <f t="shared" si="55"/>
        <v>254.53782548480004</v>
      </c>
    </row>
    <row r="238" spans="1:12" ht="15">
      <c r="A238" s="2">
        <f t="shared" si="56"/>
        <v>44</v>
      </c>
      <c r="B238" s="3">
        <f t="shared" si="60"/>
        <v>5.381349376</v>
      </c>
      <c r="C238" s="3">
        <f t="shared" si="61"/>
        <v>0.796439707648</v>
      </c>
      <c r="D238" s="25">
        <f t="shared" si="57"/>
        <v>44</v>
      </c>
      <c r="E238" s="14">
        <f t="shared" si="52"/>
        <v>236.779372544</v>
      </c>
      <c r="F238" s="14"/>
      <c r="G238" s="14">
        <f t="shared" si="53"/>
        <v>248.61834117120003</v>
      </c>
      <c r="H238" s="14"/>
      <c r="I238" s="14"/>
      <c r="J238" s="14">
        <f t="shared" si="54"/>
        <v>248.61834117120003</v>
      </c>
      <c r="K238" s="15"/>
      <c r="L238" s="22">
        <f t="shared" si="55"/>
        <v>260.45730979840005</v>
      </c>
    </row>
    <row r="239" spans="1:12" ht="15">
      <c r="A239" s="2">
        <f t="shared" si="56"/>
        <v>45</v>
      </c>
      <c r="B239" s="3">
        <f t="shared" si="60"/>
        <v>5.381349376</v>
      </c>
      <c r="C239" s="3">
        <f t="shared" si="61"/>
        <v>0.796439707648</v>
      </c>
      <c r="D239" s="25">
        <f t="shared" si="57"/>
        <v>45</v>
      </c>
      <c r="E239" s="14">
        <f t="shared" si="52"/>
        <v>242.16072192000001</v>
      </c>
      <c r="F239" s="14"/>
      <c r="G239" s="14">
        <f t="shared" si="53"/>
        <v>254.26875801600002</v>
      </c>
      <c r="H239" s="14"/>
      <c r="I239" s="14"/>
      <c r="J239" s="14">
        <f t="shared" si="54"/>
        <v>254.26875801600002</v>
      </c>
      <c r="K239" s="15"/>
      <c r="L239" s="22">
        <f t="shared" si="55"/>
        <v>266.376794112</v>
      </c>
    </row>
    <row r="240" spans="1:12" ht="15">
      <c r="A240" s="2">
        <f t="shared" si="56"/>
        <v>46</v>
      </c>
      <c r="B240" s="3">
        <f t="shared" si="60"/>
        <v>5.381349376</v>
      </c>
      <c r="C240" s="3">
        <f t="shared" si="61"/>
        <v>0.796439707648</v>
      </c>
      <c r="D240" s="25">
        <f t="shared" si="57"/>
        <v>46</v>
      </c>
      <c r="E240" s="14">
        <f t="shared" si="52"/>
        <v>247.54207129600002</v>
      </c>
      <c r="F240" s="14"/>
      <c r="G240" s="14">
        <f t="shared" si="53"/>
        <v>259.9191748608</v>
      </c>
      <c r="H240" s="14"/>
      <c r="I240" s="14"/>
      <c r="J240" s="14">
        <f t="shared" si="54"/>
        <v>259.9191748608</v>
      </c>
      <c r="K240" s="15"/>
      <c r="L240" s="22">
        <f t="shared" si="55"/>
        <v>272.29627842560006</v>
      </c>
    </row>
    <row r="241" spans="1:12" ht="15">
      <c r="A241" s="2">
        <f t="shared" si="56"/>
        <v>47</v>
      </c>
      <c r="B241" s="3">
        <f t="shared" si="60"/>
        <v>5.381349376</v>
      </c>
      <c r="C241" s="3">
        <f t="shared" si="61"/>
        <v>0.796439707648</v>
      </c>
      <c r="D241" s="25">
        <f t="shared" si="57"/>
        <v>47</v>
      </c>
      <c r="E241" s="14">
        <f t="shared" si="52"/>
        <v>252.92342067200002</v>
      </c>
      <c r="F241" s="14"/>
      <c r="G241" s="14">
        <f t="shared" si="53"/>
        <v>265.56959170560003</v>
      </c>
      <c r="H241" s="14"/>
      <c r="I241" s="14"/>
      <c r="J241" s="14">
        <f t="shared" si="54"/>
        <v>265.56959170560003</v>
      </c>
      <c r="K241" s="15"/>
      <c r="L241" s="22">
        <f t="shared" si="55"/>
        <v>278.21576273920004</v>
      </c>
    </row>
    <row r="242" spans="1:12" ht="15">
      <c r="A242" s="2">
        <f t="shared" si="56"/>
        <v>48</v>
      </c>
      <c r="B242" s="3">
        <f t="shared" si="60"/>
        <v>5.381349376</v>
      </c>
      <c r="C242" s="3">
        <f t="shared" si="61"/>
        <v>0.796439707648</v>
      </c>
      <c r="D242" s="25">
        <f t="shared" si="57"/>
        <v>48</v>
      </c>
      <c r="E242" s="14">
        <f t="shared" si="52"/>
        <v>258.304770048</v>
      </c>
      <c r="F242" s="14"/>
      <c r="G242" s="14">
        <f t="shared" si="53"/>
        <v>271.22000855040005</v>
      </c>
      <c r="H242" s="14"/>
      <c r="I242" s="14"/>
      <c r="J242" s="14">
        <f t="shared" si="54"/>
        <v>271.22000855040005</v>
      </c>
      <c r="K242" s="15"/>
      <c r="L242" s="22">
        <f t="shared" si="55"/>
        <v>284.1352470528</v>
      </c>
    </row>
    <row r="243" spans="1:12" ht="15">
      <c r="A243" s="2">
        <f t="shared" si="56"/>
        <v>49</v>
      </c>
      <c r="B243" s="3">
        <f t="shared" si="60"/>
        <v>5.381349376</v>
      </c>
      <c r="C243" s="3">
        <f t="shared" si="61"/>
        <v>0.796439707648</v>
      </c>
      <c r="D243" s="25">
        <f t="shared" si="57"/>
        <v>49</v>
      </c>
      <c r="E243" s="14">
        <f t="shared" si="52"/>
        <v>263.686119424</v>
      </c>
      <c r="F243" s="14"/>
      <c r="G243" s="14">
        <f t="shared" si="53"/>
        <v>276.8704253952</v>
      </c>
      <c r="H243" s="14"/>
      <c r="I243" s="14"/>
      <c r="J243" s="14">
        <f t="shared" si="54"/>
        <v>276.8704253952</v>
      </c>
      <c r="K243" s="15"/>
      <c r="L243" s="22">
        <f t="shared" si="55"/>
        <v>290.05473136640006</v>
      </c>
    </row>
    <row r="244" spans="1:12" ht="15">
      <c r="A244" s="2">
        <f t="shared" si="56"/>
        <v>50</v>
      </c>
      <c r="B244" s="3">
        <f aca="true" t="shared" si="62" ref="B244:B253">$D$4*(1+$D$10)^5</f>
        <v>5.5966033510400015</v>
      </c>
      <c r="C244" s="3">
        <f>B244*$D$11*5</f>
        <v>1.0353716199424003</v>
      </c>
      <c r="D244" s="25">
        <f t="shared" si="57"/>
        <v>50</v>
      </c>
      <c r="E244" s="14">
        <f t="shared" si="52"/>
        <v>279.8301675520001</v>
      </c>
      <c r="F244" s="14"/>
      <c r="G244" s="14">
        <f t="shared" si="53"/>
        <v>293.82167592960013</v>
      </c>
      <c r="H244" s="14"/>
      <c r="I244" s="14"/>
      <c r="J244" s="14">
        <f t="shared" si="54"/>
        <v>293.82167592960013</v>
      </c>
      <c r="K244" s="15"/>
      <c r="L244" s="22">
        <f t="shared" si="55"/>
        <v>307.8131843072001</v>
      </c>
    </row>
    <row r="245" spans="1:12" ht="15">
      <c r="A245" s="2">
        <f t="shared" si="56"/>
        <v>51</v>
      </c>
      <c r="B245" s="3">
        <f t="shared" si="62"/>
        <v>5.5966033510400015</v>
      </c>
      <c r="C245" s="3">
        <f aca="true" t="shared" si="63" ref="C245:C253">B245*$D$11*5</f>
        <v>1.0353716199424003</v>
      </c>
      <c r="D245" s="25">
        <f t="shared" si="57"/>
        <v>51</v>
      </c>
      <c r="E245" s="14">
        <f t="shared" si="52"/>
        <v>285.42677090304005</v>
      </c>
      <c r="F245" s="14"/>
      <c r="G245" s="14">
        <f t="shared" si="53"/>
        <v>299.69810944819204</v>
      </c>
      <c r="H245" s="14"/>
      <c r="I245" s="14"/>
      <c r="J245" s="14">
        <f t="shared" si="54"/>
        <v>299.69810944819204</v>
      </c>
      <c r="K245" s="15"/>
      <c r="L245" s="22">
        <f t="shared" si="55"/>
        <v>313.9694479933441</v>
      </c>
    </row>
    <row r="246" spans="1:12" ht="15">
      <c r="A246" s="2">
        <f t="shared" si="56"/>
        <v>52</v>
      </c>
      <c r="B246" s="3">
        <f t="shared" si="62"/>
        <v>5.5966033510400015</v>
      </c>
      <c r="C246" s="3">
        <f t="shared" si="63"/>
        <v>1.0353716199424003</v>
      </c>
      <c r="D246" s="25">
        <f t="shared" si="57"/>
        <v>52</v>
      </c>
      <c r="E246" s="14">
        <f t="shared" si="52"/>
        <v>291.02337425408007</v>
      </c>
      <c r="F246" s="14"/>
      <c r="G246" s="14">
        <f t="shared" si="53"/>
        <v>305.57454296678407</v>
      </c>
      <c r="H246" s="14"/>
      <c r="I246" s="14"/>
      <c r="J246" s="14">
        <f t="shared" si="54"/>
        <v>305.57454296678407</v>
      </c>
      <c r="K246" s="15"/>
      <c r="L246" s="22">
        <f t="shared" si="55"/>
        <v>320.1257116794881</v>
      </c>
    </row>
    <row r="247" spans="1:12" ht="15">
      <c r="A247" s="2">
        <f t="shared" si="56"/>
        <v>53</v>
      </c>
      <c r="B247" s="3">
        <f t="shared" si="62"/>
        <v>5.5966033510400015</v>
      </c>
      <c r="C247" s="3">
        <f t="shared" si="63"/>
        <v>1.0353716199424003</v>
      </c>
      <c r="D247" s="25">
        <f t="shared" si="57"/>
        <v>53</v>
      </c>
      <c r="E247" s="14">
        <f t="shared" si="52"/>
        <v>296.6199776051201</v>
      </c>
      <c r="F247" s="14"/>
      <c r="G247" s="14">
        <f t="shared" si="53"/>
        <v>311.4509764853761</v>
      </c>
      <c r="H247" s="14"/>
      <c r="I247" s="14"/>
      <c r="J247" s="14">
        <f t="shared" si="54"/>
        <v>311.4509764853761</v>
      </c>
      <c r="K247" s="15"/>
      <c r="L247" s="22">
        <f t="shared" si="55"/>
        <v>326.2819753656321</v>
      </c>
    </row>
    <row r="248" spans="1:12" ht="15">
      <c r="A248" s="2">
        <f t="shared" si="56"/>
        <v>54</v>
      </c>
      <c r="B248" s="3">
        <f t="shared" si="62"/>
        <v>5.5966033510400015</v>
      </c>
      <c r="C248" s="3">
        <f t="shared" si="63"/>
        <v>1.0353716199424003</v>
      </c>
      <c r="D248" s="25">
        <f t="shared" si="57"/>
        <v>54</v>
      </c>
      <c r="E248" s="14">
        <f t="shared" si="52"/>
        <v>302.2165809561601</v>
      </c>
      <c r="F248" s="14"/>
      <c r="G248" s="14">
        <f t="shared" si="53"/>
        <v>317.3274100039681</v>
      </c>
      <c r="H248" s="14"/>
      <c r="I248" s="14"/>
      <c r="J248" s="14">
        <f t="shared" si="54"/>
        <v>317.3274100039681</v>
      </c>
      <c r="K248" s="15"/>
      <c r="L248" s="22">
        <f t="shared" si="55"/>
        <v>332.4382390517761</v>
      </c>
    </row>
    <row r="249" spans="1:12" ht="15">
      <c r="A249" s="2">
        <f t="shared" si="56"/>
        <v>55</v>
      </c>
      <c r="B249" s="3">
        <f t="shared" si="62"/>
        <v>5.5966033510400015</v>
      </c>
      <c r="C249" s="3">
        <f t="shared" si="63"/>
        <v>1.0353716199424003</v>
      </c>
      <c r="D249" s="25">
        <f t="shared" si="57"/>
        <v>55</v>
      </c>
      <c r="E249" s="14">
        <f t="shared" si="52"/>
        <v>307.81318430720006</v>
      </c>
      <c r="F249" s="14"/>
      <c r="G249" s="14">
        <f t="shared" si="53"/>
        <v>323.2038435225601</v>
      </c>
      <c r="H249" s="14"/>
      <c r="I249" s="14"/>
      <c r="J249" s="14">
        <f t="shared" si="54"/>
        <v>323.2038435225601</v>
      </c>
      <c r="K249" s="15"/>
      <c r="L249" s="22">
        <f t="shared" si="55"/>
        <v>338.5945027379201</v>
      </c>
    </row>
    <row r="250" spans="1:12" ht="15">
      <c r="A250" s="2">
        <f t="shared" si="56"/>
        <v>56</v>
      </c>
      <c r="B250" s="3">
        <f t="shared" si="62"/>
        <v>5.5966033510400015</v>
      </c>
      <c r="C250" s="3">
        <f t="shared" si="63"/>
        <v>1.0353716199424003</v>
      </c>
      <c r="D250" s="25">
        <f t="shared" si="57"/>
        <v>56</v>
      </c>
      <c r="E250" s="14">
        <f t="shared" si="52"/>
        <v>313.4097876582401</v>
      </c>
      <c r="F250" s="14"/>
      <c r="G250" s="14">
        <f t="shared" si="53"/>
        <v>329.0802770411521</v>
      </c>
      <c r="H250" s="14"/>
      <c r="I250" s="14"/>
      <c r="J250" s="14">
        <f t="shared" si="54"/>
        <v>329.0802770411521</v>
      </c>
      <c r="K250" s="15"/>
      <c r="L250" s="22">
        <f t="shared" si="55"/>
        <v>344.7507664240641</v>
      </c>
    </row>
    <row r="251" spans="1:12" ht="15">
      <c r="A251" s="2">
        <f t="shared" si="56"/>
        <v>57</v>
      </c>
      <c r="B251" s="3">
        <f t="shared" si="62"/>
        <v>5.5966033510400015</v>
      </c>
      <c r="C251" s="3">
        <f t="shared" si="63"/>
        <v>1.0353716199424003</v>
      </c>
      <c r="D251" s="25">
        <f t="shared" si="57"/>
        <v>57</v>
      </c>
      <c r="E251" s="14">
        <f t="shared" si="52"/>
        <v>319.0063910092801</v>
      </c>
      <c r="F251" s="14"/>
      <c r="G251" s="14">
        <f t="shared" si="53"/>
        <v>334.9567105597441</v>
      </c>
      <c r="H251" s="14"/>
      <c r="I251" s="14"/>
      <c r="J251" s="14">
        <f t="shared" si="54"/>
        <v>334.9567105597441</v>
      </c>
      <c r="K251" s="15"/>
      <c r="L251" s="22">
        <f t="shared" si="55"/>
        <v>350.90703011020815</v>
      </c>
    </row>
    <row r="252" spans="1:12" ht="15">
      <c r="A252" s="2">
        <f t="shared" si="56"/>
        <v>58</v>
      </c>
      <c r="B252" s="3">
        <f t="shared" si="62"/>
        <v>5.5966033510400015</v>
      </c>
      <c r="C252" s="3">
        <f t="shared" si="63"/>
        <v>1.0353716199424003</v>
      </c>
      <c r="D252" s="25">
        <f t="shared" si="57"/>
        <v>58</v>
      </c>
      <c r="E252" s="14">
        <f t="shared" si="52"/>
        <v>324.6029943603201</v>
      </c>
      <c r="F252" s="14"/>
      <c r="G252" s="14">
        <f t="shared" si="53"/>
        <v>340.83314407833615</v>
      </c>
      <c r="H252" s="14"/>
      <c r="I252" s="14"/>
      <c r="J252" s="14">
        <f t="shared" si="54"/>
        <v>340.83314407833615</v>
      </c>
      <c r="K252" s="15"/>
      <c r="L252" s="22">
        <f t="shared" si="55"/>
        <v>357.0632937963521</v>
      </c>
    </row>
    <row r="253" spans="1:12" ht="15">
      <c r="A253" s="2">
        <f t="shared" si="56"/>
        <v>59</v>
      </c>
      <c r="B253" s="3">
        <f t="shared" si="62"/>
        <v>5.5966033510400015</v>
      </c>
      <c r="C253" s="3">
        <f t="shared" si="63"/>
        <v>1.0353716199424003</v>
      </c>
      <c r="D253" s="25">
        <f t="shared" si="57"/>
        <v>59</v>
      </c>
      <c r="E253" s="14">
        <f t="shared" si="52"/>
        <v>330.19959771136007</v>
      </c>
      <c r="F253" s="14"/>
      <c r="G253" s="14">
        <f t="shared" si="53"/>
        <v>346.7095775969281</v>
      </c>
      <c r="H253" s="14"/>
      <c r="I253" s="14"/>
      <c r="J253" s="14">
        <f t="shared" si="54"/>
        <v>346.7095775969281</v>
      </c>
      <c r="K253" s="15"/>
      <c r="L253" s="22">
        <f t="shared" si="55"/>
        <v>363.2195574824961</v>
      </c>
    </row>
    <row r="254" spans="1:12" ht="15">
      <c r="A254" s="2">
        <f t="shared" si="56"/>
        <v>60</v>
      </c>
      <c r="B254" s="3">
        <f aca="true" t="shared" si="64" ref="B254:B263">$D$4*(1+$D$10)^6</f>
        <v>5.820467485081601</v>
      </c>
      <c r="C254" s="3">
        <f>B254*$D$11*6</f>
        <v>1.2921437816881154</v>
      </c>
      <c r="D254" s="25">
        <f t="shared" si="57"/>
        <v>60</v>
      </c>
      <c r="E254" s="14">
        <f t="shared" si="52"/>
        <v>349.22804910489606</v>
      </c>
      <c r="F254" s="14"/>
      <c r="G254" s="14">
        <f t="shared" si="53"/>
        <v>366.68945156014087</v>
      </c>
      <c r="H254" s="14"/>
      <c r="I254" s="14"/>
      <c r="J254" s="14">
        <f t="shared" si="54"/>
        <v>366.68945156014087</v>
      </c>
      <c r="K254" s="15"/>
      <c r="L254" s="22">
        <f t="shared" si="55"/>
        <v>384.1508540153857</v>
      </c>
    </row>
    <row r="255" spans="1:12" ht="15">
      <c r="A255" s="2">
        <f t="shared" si="56"/>
        <v>61</v>
      </c>
      <c r="B255" s="3">
        <f t="shared" si="64"/>
        <v>5.820467485081601</v>
      </c>
      <c r="C255" s="3">
        <f aca="true" t="shared" si="65" ref="C255:C263">B255*$D$11*6</f>
        <v>1.2921437816881154</v>
      </c>
      <c r="D255" s="25">
        <f t="shared" si="57"/>
        <v>61</v>
      </c>
      <c r="E255" s="14">
        <f t="shared" si="52"/>
        <v>355.0485165899777</v>
      </c>
      <c r="F255" s="14"/>
      <c r="G255" s="14">
        <f t="shared" si="53"/>
        <v>372.8009424194766</v>
      </c>
      <c r="H255" s="14"/>
      <c r="I255" s="14"/>
      <c r="J255" s="14">
        <f t="shared" si="54"/>
        <v>372.8009424194766</v>
      </c>
      <c r="K255" s="15"/>
      <c r="L255" s="22">
        <f t="shared" si="55"/>
        <v>390.55336824897546</v>
      </c>
    </row>
    <row r="256" spans="1:12" ht="15">
      <c r="A256" s="2">
        <f t="shared" si="56"/>
        <v>62</v>
      </c>
      <c r="B256" s="3">
        <f t="shared" si="64"/>
        <v>5.820467485081601</v>
      </c>
      <c r="C256" s="3">
        <f t="shared" si="65"/>
        <v>1.2921437816881154</v>
      </c>
      <c r="D256" s="25">
        <f t="shared" si="57"/>
        <v>62</v>
      </c>
      <c r="E256" s="14">
        <f t="shared" si="52"/>
        <v>360.8689840750593</v>
      </c>
      <c r="F256" s="14"/>
      <c r="G256" s="14">
        <f t="shared" si="53"/>
        <v>378.9124332788123</v>
      </c>
      <c r="H256" s="14"/>
      <c r="I256" s="14"/>
      <c r="J256" s="14">
        <f t="shared" si="54"/>
        <v>378.9124332788123</v>
      </c>
      <c r="K256" s="15"/>
      <c r="L256" s="22">
        <f t="shared" si="55"/>
        <v>396.95588248256524</v>
      </c>
    </row>
    <row r="257" spans="1:12" ht="15">
      <c r="A257" s="2">
        <f t="shared" si="56"/>
        <v>63</v>
      </c>
      <c r="B257" s="3">
        <f t="shared" si="64"/>
        <v>5.820467485081601</v>
      </c>
      <c r="C257" s="3">
        <f t="shared" si="65"/>
        <v>1.2921437816881154</v>
      </c>
      <c r="D257" s="25">
        <f t="shared" si="57"/>
        <v>63</v>
      </c>
      <c r="E257" s="14">
        <f t="shared" si="52"/>
        <v>366.68945156014087</v>
      </c>
      <c r="F257" s="14"/>
      <c r="G257" s="14">
        <f t="shared" si="53"/>
        <v>385.02392413814795</v>
      </c>
      <c r="H257" s="14"/>
      <c r="I257" s="14"/>
      <c r="J257" s="14">
        <f t="shared" si="54"/>
        <v>385.02392413814795</v>
      </c>
      <c r="K257" s="15"/>
      <c r="L257" s="22">
        <f t="shared" si="55"/>
        <v>403.35839671615497</v>
      </c>
    </row>
    <row r="258" spans="1:12" ht="15">
      <c r="A258" s="2">
        <f t="shared" si="56"/>
        <v>64</v>
      </c>
      <c r="B258" s="3">
        <f t="shared" si="64"/>
        <v>5.820467485081601</v>
      </c>
      <c r="C258" s="3">
        <f t="shared" si="65"/>
        <v>1.2921437816881154</v>
      </c>
      <c r="D258" s="25">
        <f t="shared" si="57"/>
        <v>64</v>
      </c>
      <c r="E258" s="14">
        <f t="shared" si="52"/>
        <v>372.5099190452225</v>
      </c>
      <c r="F258" s="14"/>
      <c r="G258" s="14">
        <f t="shared" si="53"/>
        <v>391.1354149974836</v>
      </c>
      <c r="H258" s="14"/>
      <c r="I258" s="14"/>
      <c r="J258" s="14">
        <f t="shared" si="54"/>
        <v>391.1354149974836</v>
      </c>
      <c r="K258" s="15"/>
      <c r="L258" s="22">
        <f t="shared" si="55"/>
        <v>409.76091094974475</v>
      </c>
    </row>
    <row r="259" spans="1:12" ht="15">
      <c r="A259" s="2">
        <f t="shared" si="56"/>
        <v>65</v>
      </c>
      <c r="B259" s="3">
        <f t="shared" si="64"/>
        <v>5.820467485081601</v>
      </c>
      <c r="C259" s="3">
        <f t="shared" si="65"/>
        <v>1.2921437816881154</v>
      </c>
      <c r="D259" s="25">
        <f t="shared" si="57"/>
        <v>65</v>
      </c>
      <c r="E259" s="14">
        <f t="shared" si="52"/>
        <v>378.3303865303041</v>
      </c>
      <c r="F259" s="14"/>
      <c r="G259" s="14">
        <f t="shared" si="53"/>
        <v>397.24690585681935</v>
      </c>
      <c r="H259" s="14"/>
      <c r="I259" s="14"/>
      <c r="J259" s="14">
        <f t="shared" si="54"/>
        <v>397.24690585681935</v>
      </c>
      <c r="K259" s="15"/>
      <c r="L259" s="22">
        <f t="shared" si="55"/>
        <v>416.16342518333454</v>
      </c>
    </row>
    <row r="260" spans="1:12" ht="15">
      <c r="A260" s="2">
        <f t="shared" si="56"/>
        <v>66</v>
      </c>
      <c r="B260" s="3">
        <f t="shared" si="64"/>
        <v>5.820467485081601</v>
      </c>
      <c r="C260" s="3">
        <f t="shared" si="65"/>
        <v>1.2921437816881154</v>
      </c>
      <c r="D260" s="25">
        <f t="shared" si="57"/>
        <v>66</v>
      </c>
      <c r="E260" s="14">
        <f t="shared" si="52"/>
        <v>384.1508540153857</v>
      </c>
      <c r="F260" s="14"/>
      <c r="G260" s="14">
        <f t="shared" si="53"/>
        <v>403.35839671615497</v>
      </c>
      <c r="H260" s="14"/>
      <c r="I260" s="14"/>
      <c r="J260" s="14">
        <f t="shared" si="54"/>
        <v>403.35839671615497</v>
      </c>
      <c r="K260" s="15"/>
      <c r="L260" s="22">
        <f t="shared" si="55"/>
        <v>422.56593941692427</v>
      </c>
    </row>
    <row r="261" spans="1:12" ht="15">
      <c r="A261" s="2">
        <f t="shared" si="56"/>
        <v>67</v>
      </c>
      <c r="B261" s="3">
        <f t="shared" si="64"/>
        <v>5.820467485081601</v>
      </c>
      <c r="C261" s="3">
        <f t="shared" si="65"/>
        <v>1.2921437816881154</v>
      </c>
      <c r="D261" s="25">
        <f t="shared" si="57"/>
        <v>67</v>
      </c>
      <c r="E261" s="14">
        <f t="shared" si="52"/>
        <v>389.9713215004673</v>
      </c>
      <c r="F261" s="14"/>
      <c r="G261" s="14">
        <f t="shared" si="53"/>
        <v>409.4698875754907</v>
      </c>
      <c r="H261" s="14"/>
      <c r="I261" s="14"/>
      <c r="J261" s="14">
        <f t="shared" si="54"/>
        <v>409.4698875754907</v>
      </c>
      <c r="K261" s="15"/>
      <c r="L261" s="22">
        <f t="shared" si="55"/>
        <v>428.96845365051405</v>
      </c>
    </row>
    <row r="262" spans="1:12" ht="15">
      <c r="A262" s="2">
        <f t="shared" si="56"/>
        <v>68</v>
      </c>
      <c r="B262" s="3">
        <f t="shared" si="64"/>
        <v>5.820467485081601</v>
      </c>
      <c r="C262" s="3">
        <f t="shared" si="65"/>
        <v>1.2921437816881154</v>
      </c>
      <c r="D262" s="25">
        <f t="shared" si="57"/>
        <v>68</v>
      </c>
      <c r="E262" s="14">
        <f t="shared" si="52"/>
        <v>395.7917889855489</v>
      </c>
      <c r="F262" s="14"/>
      <c r="G262" s="14">
        <f t="shared" si="53"/>
        <v>415.5813784348264</v>
      </c>
      <c r="H262" s="14"/>
      <c r="I262" s="14"/>
      <c r="J262" s="14">
        <f t="shared" si="54"/>
        <v>415.5813784348264</v>
      </c>
      <c r="K262" s="15"/>
      <c r="L262" s="22">
        <f t="shared" si="55"/>
        <v>435.37096788410383</v>
      </c>
    </row>
    <row r="263" spans="1:12" ht="15">
      <c r="A263" s="2">
        <f t="shared" si="56"/>
        <v>69</v>
      </c>
      <c r="B263" s="3">
        <f t="shared" si="64"/>
        <v>5.820467485081601</v>
      </c>
      <c r="C263" s="3">
        <f t="shared" si="65"/>
        <v>1.2921437816881154</v>
      </c>
      <c r="D263" s="25">
        <f t="shared" si="57"/>
        <v>69</v>
      </c>
      <c r="E263" s="14">
        <f t="shared" si="52"/>
        <v>401.6122564706305</v>
      </c>
      <c r="F263" s="14"/>
      <c r="G263" s="14">
        <f t="shared" si="53"/>
        <v>421.69286929416205</v>
      </c>
      <c r="H263" s="14"/>
      <c r="I263" s="14"/>
      <c r="J263" s="14">
        <f t="shared" si="54"/>
        <v>421.69286929416205</v>
      </c>
      <c r="K263" s="15"/>
      <c r="L263" s="22">
        <f t="shared" si="55"/>
        <v>441.77348211769356</v>
      </c>
    </row>
    <row r="264" spans="1:12" ht="15">
      <c r="A264" s="2">
        <f t="shared" si="56"/>
        <v>70</v>
      </c>
      <c r="B264" s="3">
        <f aca="true" t="shared" si="66" ref="B264:B273">$D$4*(1+$D$10)^7</f>
        <v>6.053286184484865</v>
      </c>
      <c r="C264" s="3">
        <f>B264*$D$11*7</f>
        <v>1.56780112178158</v>
      </c>
      <c r="D264" s="25">
        <f t="shared" si="57"/>
        <v>70</v>
      </c>
      <c r="E264" s="14">
        <f t="shared" si="52"/>
        <v>423.73003291394053</v>
      </c>
      <c r="F264" s="14"/>
      <c r="G264" s="14">
        <f t="shared" si="53"/>
        <v>444.91653455963757</v>
      </c>
      <c r="H264" s="14"/>
      <c r="I264" s="14"/>
      <c r="J264" s="14">
        <f t="shared" si="54"/>
        <v>444.91653455963757</v>
      </c>
      <c r="K264" s="15"/>
      <c r="L264" s="22">
        <f t="shared" si="55"/>
        <v>466.1030362053346</v>
      </c>
    </row>
    <row r="265" spans="1:12" ht="15">
      <c r="A265" s="2">
        <f t="shared" si="56"/>
        <v>71</v>
      </c>
      <c r="B265" s="3">
        <f t="shared" si="66"/>
        <v>6.053286184484865</v>
      </c>
      <c r="C265" s="3">
        <f aca="true" t="shared" si="67" ref="C265:C273">B265*$D$11*7</f>
        <v>1.56780112178158</v>
      </c>
      <c r="D265" s="25">
        <f t="shared" si="57"/>
        <v>71</v>
      </c>
      <c r="E265" s="14">
        <f t="shared" si="52"/>
        <v>429.7833190984254</v>
      </c>
      <c r="F265" s="14"/>
      <c r="G265" s="14">
        <f t="shared" si="53"/>
        <v>451.2724850533467</v>
      </c>
      <c r="H265" s="14"/>
      <c r="I265" s="14"/>
      <c r="J265" s="14">
        <f t="shared" si="54"/>
        <v>451.2724850533467</v>
      </c>
      <c r="K265" s="15"/>
      <c r="L265" s="22">
        <f t="shared" si="55"/>
        <v>472.76165100826796</v>
      </c>
    </row>
    <row r="266" spans="1:12" ht="15">
      <c r="A266" s="2">
        <f t="shared" si="56"/>
        <v>72</v>
      </c>
      <c r="B266" s="3">
        <f t="shared" si="66"/>
        <v>6.053286184484865</v>
      </c>
      <c r="C266" s="3">
        <f t="shared" si="67"/>
        <v>1.56780112178158</v>
      </c>
      <c r="D266" s="25">
        <f t="shared" si="57"/>
        <v>72</v>
      </c>
      <c r="E266" s="14">
        <f t="shared" si="52"/>
        <v>435.8366052829102</v>
      </c>
      <c r="F266" s="14"/>
      <c r="G266" s="14">
        <f t="shared" si="53"/>
        <v>457.62843554705574</v>
      </c>
      <c r="H266" s="14"/>
      <c r="I266" s="14"/>
      <c r="J266" s="14">
        <f t="shared" si="54"/>
        <v>457.62843554705574</v>
      </c>
      <c r="K266" s="15"/>
      <c r="L266" s="22">
        <f t="shared" si="55"/>
        <v>479.42026581120126</v>
      </c>
    </row>
    <row r="267" spans="1:12" ht="15">
      <c r="A267" s="2">
        <f t="shared" si="56"/>
        <v>73</v>
      </c>
      <c r="B267" s="3">
        <f t="shared" si="66"/>
        <v>6.053286184484865</v>
      </c>
      <c r="C267" s="3">
        <f t="shared" si="67"/>
        <v>1.56780112178158</v>
      </c>
      <c r="D267" s="25">
        <f t="shared" si="57"/>
        <v>73</v>
      </c>
      <c r="E267" s="14">
        <f t="shared" si="52"/>
        <v>441.8898914673951</v>
      </c>
      <c r="F267" s="14"/>
      <c r="G267" s="14">
        <f t="shared" si="53"/>
        <v>463.9843860407649</v>
      </c>
      <c r="H267" s="14"/>
      <c r="I267" s="14"/>
      <c r="J267" s="14">
        <f t="shared" si="54"/>
        <v>463.9843860407649</v>
      </c>
      <c r="K267" s="15"/>
      <c r="L267" s="22">
        <f t="shared" si="55"/>
        <v>486.0788806141347</v>
      </c>
    </row>
    <row r="268" spans="1:12" ht="15">
      <c r="A268" s="2">
        <f t="shared" si="56"/>
        <v>74</v>
      </c>
      <c r="B268" s="3">
        <f t="shared" si="66"/>
        <v>6.053286184484865</v>
      </c>
      <c r="C268" s="3">
        <f t="shared" si="67"/>
        <v>1.56780112178158</v>
      </c>
      <c r="D268" s="25">
        <f t="shared" si="57"/>
        <v>74</v>
      </c>
      <c r="E268" s="14">
        <f t="shared" si="52"/>
        <v>447.94317765188</v>
      </c>
      <c r="F268" s="14"/>
      <c r="G268" s="14">
        <f t="shared" si="53"/>
        <v>470.340336534474</v>
      </c>
      <c r="H268" s="14"/>
      <c r="I268" s="14"/>
      <c r="J268" s="14">
        <f t="shared" si="54"/>
        <v>470.340336534474</v>
      </c>
      <c r="K268" s="15"/>
      <c r="L268" s="22">
        <f t="shared" si="55"/>
        <v>492.73749541706803</v>
      </c>
    </row>
    <row r="269" spans="1:12" ht="15">
      <c r="A269" s="2">
        <f t="shared" si="56"/>
        <v>75</v>
      </c>
      <c r="B269" s="3">
        <f t="shared" si="66"/>
        <v>6.053286184484865</v>
      </c>
      <c r="C269" s="3">
        <f t="shared" si="67"/>
        <v>1.56780112178158</v>
      </c>
      <c r="D269" s="25">
        <f t="shared" si="57"/>
        <v>75</v>
      </c>
      <c r="E269" s="14">
        <f t="shared" si="52"/>
        <v>453.99646383636485</v>
      </c>
      <c r="F269" s="14"/>
      <c r="G269" s="14">
        <f t="shared" si="53"/>
        <v>476.6962870281831</v>
      </c>
      <c r="H269" s="14"/>
      <c r="I269" s="14"/>
      <c r="J269" s="14">
        <f t="shared" si="54"/>
        <v>476.6962870281831</v>
      </c>
      <c r="K269" s="15"/>
      <c r="L269" s="22">
        <f t="shared" si="55"/>
        <v>499.3961102200014</v>
      </c>
    </row>
    <row r="270" spans="1:12" ht="15">
      <c r="A270" s="2">
        <f t="shared" si="56"/>
        <v>76</v>
      </c>
      <c r="B270" s="3">
        <f t="shared" si="66"/>
        <v>6.053286184484865</v>
      </c>
      <c r="C270" s="3">
        <f t="shared" si="67"/>
        <v>1.56780112178158</v>
      </c>
      <c r="D270" s="25">
        <f t="shared" si="57"/>
        <v>76</v>
      </c>
      <c r="E270" s="14">
        <f t="shared" si="52"/>
        <v>460.04975002084973</v>
      </c>
      <c r="F270" s="14"/>
      <c r="G270" s="14">
        <f t="shared" si="53"/>
        <v>483.0522375218922</v>
      </c>
      <c r="H270" s="14"/>
      <c r="I270" s="14"/>
      <c r="J270" s="14">
        <f t="shared" si="54"/>
        <v>483.0522375218922</v>
      </c>
      <c r="K270" s="15"/>
      <c r="L270" s="22">
        <f t="shared" si="55"/>
        <v>506.05472502293475</v>
      </c>
    </row>
    <row r="271" spans="1:12" ht="15">
      <c r="A271" s="2">
        <f t="shared" si="56"/>
        <v>77</v>
      </c>
      <c r="B271" s="3">
        <f t="shared" si="66"/>
        <v>6.053286184484865</v>
      </c>
      <c r="C271" s="3">
        <f t="shared" si="67"/>
        <v>1.56780112178158</v>
      </c>
      <c r="D271" s="25">
        <f t="shared" si="57"/>
        <v>77</v>
      </c>
      <c r="E271" s="14">
        <f t="shared" si="52"/>
        <v>466.1030362053346</v>
      </c>
      <c r="F271" s="14"/>
      <c r="G271" s="14">
        <f t="shared" si="53"/>
        <v>489.40818801560135</v>
      </c>
      <c r="H271" s="14"/>
      <c r="I271" s="14"/>
      <c r="J271" s="14">
        <f t="shared" si="54"/>
        <v>489.40818801560135</v>
      </c>
      <c r="K271" s="15"/>
      <c r="L271" s="22">
        <f t="shared" si="55"/>
        <v>512.7133398258682</v>
      </c>
    </row>
    <row r="272" spans="1:12" ht="15">
      <c r="A272" s="2">
        <f t="shared" si="56"/>
        <v>78</v>
      </c>
      <c r="B272" s="3">
        <f t="shared" si="66"/>
        <v>6.053286184484865</v>
      </c>
      <c r="C272" s="3">
        <f t="shared" si="67"/>
        <v>1.56780112178158</v>
      </c>
      <c r="D272" s="25">
        <f t="shared" si="57"/>
        <v>78</v>
      </c>
      <c r="E272" s="14">
        <f t="shared" si="52"/>
        <v>472.1563223898194</v>
      </c>
      <c r="F272" s="14"/>
      <c r="G272" s="14">
        <f t="shared" si="53"/>
        <v>495.76413850931044</v>
      </c>
      <c r="H272" s="14"/>
      <c r="I272" s="14"/>
      <c r="J272" s="14">
        <f t="shared" si="54"/>
        <v>495.76413850931044</v>
      </c>
      <c r="K272" s="15"/>
      <c r="L272" s="22">
        <f t="shared" si="55"/>
        <v>519.3719546288014</v>
      </c>
    </row>
    <row r="273" spans="1:12" ht="15">
      <c r="A273" s="2">
        <f t="shared" si="56"/>
        <v>79</v>
      </c>
      <c r="B273" s="3">
        <f t="shared" si="66"/>
        <v>6.053286184484865</v>
      </c>
      <c r="C273" s="3">
        <f t="shared" si="67"/>
        <v>1.56780112178158</v>
      </c>
      <c r="D273" s="25">
        <f t="shared" si="57"/>
        <v>79</v>
      </c>
      <c r="E273" s="14">
        <f t="shared" si="52"/>
        <v>478.2096085743043</v>
      </c>
      <c r="F273" s="14"/>
      <c r="G273" s="14">
        <f t="shared" si="53"/>
        <v>502.12008900301953</v>
      </c>
      <c r="H273" s="14"/>
      <c r="I273" s="14"/>
      <c r="J273" s="14">
        <f t="shared" si="54"/>
        <v>502.12008900301953</v>
      </c>
      <c r="K273" s="15"/>
      <c r="L273" s="22">
        <f t="shared" si="55"/>
        <v>526.0305694317348</v>
      </c>
    </row>
    <row r="274" spans="1:12" ht="15">
      <c r="A274" s="2">
        <f t="shared" si="56"/>
        <v>80</v>
      </c>
      <c r="B274" s="3">
        <f>$D$4*(1+$D$10)^8</f>
        <v>6.29541763186426</v>
      </c>
      <c r="C274" s="3">
        <f>B274*$D$11*8</f>
        <v>1.8634436190318209</v>
      </c>
      <c r="D274" s="25">
        <f t="shared" si="57"/>
        <v>80</v>
      </c>
      <c r="E274" s="14">
        <f t="shared" si="52"/>
        <v>503.6334105491408</v>
      </c>
      <c r="F274" s="14"/>
      <c r="G274" s="14">
        <f t="shared" si="53"/>
        <v>528.8150810765978</v>
      </c>
      <c r="H274" s="14"/>
      <c r="I274" s="14"/>
      <c r="J274" s="14">
        <f t="shared" si="54"/>
        <v>528.8150810765978</v>
      </c>
      <c r="K274" s="15"/>
      <c r="L274" s="22">
        <f t="shared" si="55"/>
        <v>553.9967516040549</v>
      </c>
    </row>
    <row r="275" spans="1:12" ht="15">
      <c r="A275" s="2">
        <f t="shared" si="56"/>
        <v>81</v>
      </c>
      <c r="B275" s="3">
        <f aca="true" t="shared" si="68" ref="B275:B283">$D$4*(1+$D$10)^8</f>
        <v>6.29541763186426</v>
      </c>
      <c r="C275" s="3">
        <f aca="true" t="shared" si="69" ref="C275:C283">B275*$D$11*8</f>
        <v>1.8634436190318209</v>
      </c>
      <c r="D275" s="25">
        <f t="shared" si="57"/>
        <v>81</v>
      </c>
      <c r="E275" s="14">
        <f t="shared" si="52"/>
        <v>509.9288281810051</v>
      </c>
      <c r="F275" s="14"/>
      <c r="G275" s="14">
        <f t="shared" si="53"/>
        <v>535.4252695900553</v>
      </c>
      <c r="H275" s="14"/>
      <c r="I275" s="14"/>
      <c r="J275" s="14">
        <f t="shared" si="54"/>
        <v>535.4252695900553</v>
      </c>
      <c r="K275" s="15"/>
      <c r="L275" s="22">
        <f t="shared" si="55"/>
        <v>560.9217109991056</v>
      </c>
    </row>
    <row r="276" spans="1:12" ht="15">
      <c r="A276" s="2">
        <f t="shared" si="56"/>
        <v>82</v>
      </c>
      <c r="B276" s="3">
        <f t="shared" si="68"/>
        <v>6.29541763186426</v>
      </c>
      <c r="C276" s="3">
        <f t="shared" si="69"/>
        <v>1.8634436190318209</v>
      </c>
      <c r="D276" s="25">
        <f t="shared" si="57"/>
        <v>82</v>
      </c>
      <c r="E276" s="14">
        <f t="shared" si="52"/>
        <v>516.2242458128693</v>
      </c>
      <c r="F276" s="14"/>
      <c r="G276" s="14">
        <f t="shared" si="53"/>
        <v>542.0354581035128</v>
      </c>
      <c r="H276" s="14"/>
      <c r="I276" s="14"/>
      <c r="J276" s="14">
        <f t="shared" si="54"/>
        <v>542.0354581035128</v>
      </c>
      <c r="K276" s="15"/>
      <c r="L276" s="22">
        <f t="shared" si="55"/>
        <v>567.8466703941563</v>
      </c>
    </row>
    <row r="277" spans="1:12" ht="15">
      <c r="A277" s="2">
        <f t="shared" si="56"/>
        <v>83</v>
      </c>
      <c r="B277" s="3">
        <f t="shared" si="68"/>
        <v>6.29541763186426</v>
      </c>
      <c r="C277" s="3">
        <f t="shared" si="69"/>
        <v>1.8634436190318209</v>
      </c>
      <c r="D277" s="25">
        <f t="shared" si="57"/>
        <v>83</v>
      </c>
      <c r="E277" s="14">
        <f t="shared" si="52"/>
        <v>522.5196634447336</v>
      </c>
      <c r="F277" s="14"/>
      <c r="G277" s="14">
        <f t="shared" si="53"/>
        <v>548.6456466169703</v>
      </c>
      <c r="H277" s="14"/>
      <c r="I277" s="14"/>
      <c r="J277" s="14">
        <f t="shared" si="54"/>
        <v>548.6456466169703</v>
      </c>
      <c r="K277" s="15"/>
      <c r="L277" s="22">
        <f t="shared" si="55"/>
        <v>574.771629789207</v>
      </c>
    </row>
    <row r="278" spans="1:12" ht="15">
      <c r="A278" s="2">
        <f t="shared" si="56"/>
        <v>84</v>
      </c>
      <c r="B278" s="3">
        <f t="shared" si="68"/>
        <v>6.29541763186426</v>
      </c>
      <c r="C278" s="3">
        <f t="shared" si="69"/>
        <v>1.8634436190318209</v>
      </c>
      <c r="D278" s="25">
        <f t="shared" si="57"/>
        <v>84</v>
      </c>
      <c r="E278" s="14">
        <f t="shared" si="52"/>
        <v>528.8150810765978</v>
      </c>
      <c r="F278" s="14"/>
      <c r="G278" s="14">
        <f t="shared" si="53"/>
        <v>555.2558351304277</v>
      </c>
      <c r="H278" s="14"/>
      <c r="I278" s="14"/>
      <c r="J278" s="14">
        <f t="shared" si="54"/>
        <v>555.2558351304277</v>
      </c>
      <c r="K278" s="15"/>
      <c r="L278" s="22">
        <f t="shared" si="55"/>
        <v>581.6965891842576</v>
      </c>
    </row>
    <row r="279" spans="1:12" ht="15">
      <c r="A279" s="2">
        <f t="shared" si="56"/>
        <v>85</v>
      </c>
      <c r="B279" s="3">
        <f t="shared" si="68"/>
        <v>6.29541763186426</v>
      </c>
      <c r="C279" s="3">
        <f t="shared" si="69"/>
        <v>1.8634436190318209</v>
      </c>
      <c r="D279" s="25">
        <f t="shared" si="57"/>
        <v>85</v>
      </c>
      <c r="E279" s="14">
        <f aca="true" t="shared" si="70" ref="E279:E293">$A279*($B279)</f>
        <v>535.1104987084622</v>
      </c>
      <c r="F279" s="14"/>
      <c r="G279" s="14">
        <f aca="true" t="shared" si="71" ref="G279:G293">$A279*($B279)*(1+$D$6)</f>
        <v>561.8660236438853</v>
      </c>
      <c r="H279" s="14"/>
      <c r="I279" s="14"/>
      <c r="J279" s="14">
        <f aca="true" t="shared" si="72" ref="J279:J293">$A279*($B279)*(1+$D$7)</f>
        <v>561.8660236438853</v>
      </c>
      <c r="K279" s="15"/>
      <c r="L279" s="22">
        <f aca="true" t="shared" si="73" ref="L279:L293">$A279*($B279)*(1+$D$6+$D$7)</f>
        <v>588.6215485793084</v>
      </c>
    </row>
    <row r="280" spans="1:12" ht="15">
      <c r="A280" s="2">
        <f aca="true" t="shared" si="74" ref="A280:A293">A279+1</f>
        <v>86</v>
      </c>
      <c r="B280" s="3">
        <f t="shared" si="68"/>
        <v>6.29541763186426</v>
      </c>
      <c r="C280" s="3">
        <f t="shared" si="69"/>
        <v>1.8634436190318209</v>
      </c>
      <c r="D280" s="25">
        <f aca="true" t="shared" si="75" ref="D280:D293">D279+1</f>
        <v>86</v>
      </c>
      <c r="E280" s="14">
        <f t="shared" si="70"/>
        <v>541.4059163403264</v>
      </c>
      <c r="F280" s="14"/>
      <c r="G280" s="14">
        <f t="shared" si="71"/>
        <v>568.4762121573427</v>
      </c>
      <c r="H280" s="14"/>
      <c r="I280" s="14"/>
      <c r="J280" s="14">
        <f t="shared" si="72"/>
        <v>568.4762121573427</v>
      </c>
      <c r="K280" s="15"/>
      <c r="L280" s="22">
        <f t="shared" si="73"/>
        <v>595.5465079743591</v>
      </c>
    </row>
    <row r="281" spans="1:12" ht="15">
      <c r="A281" s="2">
        <f t="shared" si="74"/>
        <v>87</v>
      </c>
      <c r="B281" s="3">
        <f t="shared" si="68"/>
        <v>6.29541763186426</v>
      </c>
      <c r="C281" s="3">
        <f t="shared" si="69"/>
        <v>1.8634436190318209</v>
      </c>
      <c r="D281" s="25">
        <f t="shared" si="75"/>
        <v>87</v>
      </c>
      <c r="E281" s="14">
        <f t="shared" si="70"/>
        <v>547.7013339721906</v>
      </c>
      <c r="F281" s="14"/>
      <c r="G281" s="14">
        <f t="shared" si="71"/>
        <v>575.0864006708001</v>
      </c>
      <c r="H281" s="14"/>
      <c r="I281" s="14"/>
      <c r="J281" s="14">
        <f t="shared" si="72"/>
        <v>575.0864006708001</v>
      </c>
      <c r="K281" s="15"/>
      <c r="L281" s="22">
        <f t="shared" si="73"/>
        <v>602.4714673694097</v>
      </c>
    </row>
    <row r="282" spans="1:12" ht="15">
      <c r="A282" s="2">
        <f t="shared" si="74"/>
        <v>88</v>
      </c>
      <c r="B282" s="3">
        <f t="shared" si="68"/>
        <v>6.29541763186426</v>
      </c>
      <c r="C282" s="3">
        <f t="shared" si="69"/>
        <v>1.8634436190318209</v>
      </c>
      <c r="D282" s="25">
        <f t="shared" si="75"/>
        <v>88</v>
      </c>
      <c r="E282" s="14">
        <f t="shared" si="70"/>
        <v>553.9967516040549</v>
      </c>
      <c r="F282" s="14"/>
      <c r="G282" s="14">
        <f t="shared" si="71"/>
        <v>581.6965891842577</v>
      </c>
      <c r="H282" s="14"/>
      <c r="I282" s="14"/>
      <c r="J282" s="14">
        <f t="shared" si="72"/>
        <v>581.6965891842577</v>
      </c>
      <c r="K282" s="15"/>
      <c r="L282" s="22">
        <f t="shared" si="73"/>
        <v>609.3964267644604</v>
      </c>
    </row>
    <row r="283" spans="1:12" ht="15">
      <c r="A283" s="2">
        <f t="shared" si="74"/>
        <v>89</v>
      </c>
      <c r="B283" s="3">
        <f t="shared" si="68"/>
        <v>6.29541763186426</v>
      </c>
      <c r="C283" s="3">
        <f t="shared" si="69"/>
        <v>1.8634436190318209</v>
      </c>
      <c r="D283" s="25">
        <f t="shared" si="75"/>
        <v>89</v>
      </c>
      <c r="E283" s="14">
        <f t="shared" si="70"/>
        <v>560.2921692359191</v>
      </c>
      <c r="F283" s="14"/>
      <c r="G283" s="14">
        <f t="shared" si="71"/>
        <v>588.3067776977151</v>
      </c>
      <c r="H283" s="14"/>
      <c r="I283" s="14"/>
      <c r="J283" s="14">
        <f t="shared" si="72"/>
        <v>588.3067776977151</v>
      </c>
      <c r="K283" s="15"/>
      <c r="L283" s="22">
        <f t="shared" si="73"/>
        <v>616.3213861595111</v>
      </c>
    </row>
    <row r="284" spans="1:12" ht="15">
      <c r="A284" s="2">
        <f t="shared" si="74"/>
        <v>90</v>
      </c>
      <c r="B284" s="3">
        <f>$D$4*(1+$D$10)^9</f>
        <v>6.547234337138831</v>
      </c>
      <c r="C284" s="3">
        <f>B284*$D$11*9</f>
        <v>2.1802290342672306</v>
      </c>
      <c r="D284" s="25">
        <f t="shared" si="75"/>
        <v>90</v>
      </c>
      <c r="E284" s="14">
        <f t="shared" si="70"/>
        <v>589.2510903424948</v>
      </c>
      <c r="F284" s="14"/>
      <c r="G284" s="14">
        <f t="shared" si="71"/>
        <v>618.7136448596195</v>
      </c>
      <c r="H284" s="14"/>
      <c r="I284" s="14"/>
      <c r="J284" s="14">
        <f t="shared" si="72"/>
        <v>618.7136448596195</v>
      </c>
      <c r="K284" s="15"/>
      <c r="L284" s="22">
        <f t="shared" si="73"/>
        <v>648.1761993767443</v>
      </c>
    </row>
    <row r="285" spans="1:12" ht="15">
      <c r="A285" s="2">
        <f t="shared" si="74"/>
        <v>91</v>
      </c>
      <c r="B285" s="3">
        <f aca="true" t="shared" si="76" ref="B285:B293">$D$4*(1+$D$10)^9</f>
        <v>6.547234337138831</v>
      </c>
      <c r="C285" s="3">
        <f aca="true" t="shared" si="77" ref="C285:C293">B285*$D$11*9</f>
        <v>2.1802290342672306</v>
      </c>
      <c r="D285" s="25">
        <f t="shared" si="75"/>
        <v>91</v>
      </c>
      <c r="E285" s="14">
        <f t="shared" si="70"/>
        <v>595.7983246796337</v>
      </c>
      <c r="F285" s="14"/>
      <c r="G285" s="14">
        <f t="shared" si="71"/>
        <v>625.5882409136153</v>
      </c>
      <c r="H285" s="14"/>
      <c r="I285" s="14"/>
      <c r="J285" s="14">
        <f t="shared" si="72"/>
        <v>625.5882409136153</v>
      </c>
      <c r="K285" s="15"/>
      <c r="L285" s="22">
        <f t="shared" si="73"/>
        <v>655.3781571475971</v>
      </c>
    </row>
    <row r="286" spans="1:12" ht="15">
      <c r="A286" s="2">
        <f t="shared" si="74"/>
        <v>92</v>
      </c>
      <c r="B286" s="3">
        <f t="shared" si="76"/>
        <v>6.547234337138831</v>
      </c>
      <c r="C286" s="3">
        <f t="shared" si="77"/>
        <v>2.1802290342672306</v>
      </c>
      <c r="D286" s="25">
        <f t="shared" si="75"/>
        <v>92</v>
      </c>
      <c r="E286" s="14">
        <f t="shared" si="70"/>
        <v>602.3455590167724</v>
      </c>
      <c r="F286" s="14"/>
      <c r="G286" s="14">
        <f t="shared" si="71"/>
        <v>632.4628369676111</v>
      </c>
      <c r="H286" s="14"/>
      <c r="I286" s="14"/>
      <c r="J286" s="14">
        <f t="shared" si="72"/>
        <v>632.4628369676111</v>
      </c>
      <c r="K286" s="15"/>
      <c r="L286" s="22">
        <f t="shared" si="73"/>
        <v>662.5801149184497</v>
      </c>
    </row>
    <row r="287" spans="1:12" ht="15">
      <c r="A287" s="2">
        <f t="shared" si="74"/>
        <v>93</v>
      </c>
      <c r="B287" s="3">
        <f t="shared" si="76"/>
        <v>6.547234337138831</v>
      </c>
      <c r="C287" s="3">
        <f t="shared" si="77"/>
        <v>2.1802290342672306</v>
      </c>
      <c r="D287" s="25">
        <f t="shared" si="75"/>
        <v>93</v>
      </c>
      <c r="E287" s="14">
        <f t="shared" si="70"/>
        <v>608.8927933539113</v>
      </c>
      <c r="F287" s="14"/>
      <c r="G287" s="14">
        <f t="shared" si="71"/>
        <v>639.3374330216069</v>
      </c>
      <c r="H287" s="14"/>
      <c r="I287" s="14"/>
      <c r="J287" s="14">
        <f t="shared" si="72"/>
        <v>639.3374330216069</v>
      </c>
      <c r="K287" s="15"/>
      <c r="L287" s="22">
        <f t="shared" si="73"/>
        <v>669.7820726893025</v>
      </c>
    </row>
    <row r="288" spans="1:12" ht="15">
      <c r="A288" s="2">
        <f t="shared" si="74"/>
        <v>94</v>
      </c>
      <c r="B288" s="3">
        <f t="shared" si="76"/>
        <v>6.547234337138831</v>
      </c>
      <c r="C288" s="3">
        <f t="shared" si="77"/>
        <v>2.1802290342672306</v>
      </c>
      <c r="D288" s="25">
        <f t="shared" si="75"/>
        <v>94</v>
      </c>
      <c r="E288" s="14">
        <f t="shared" si="70"/>
        <v>615.4400276910501</v>
      </c>
      <c r="F288" s="14"/>
      <c r="G288" s="14">
        <f t="shared" si="71"/>
        <v>646.2120290756026</v>
      </c>
      <c r="H288" s="14"/>
      <c r="I288" s="14"/>
      <c r="J288" s="14">
        <f t="shared" si="72"/>
        <v>646.2120290756026</v>
      </c>
      <c r="K288" s="15"/>
      <c r="L288" s="22">
        <f t="shared" si="73"/>
        <v>676.9840304601552</v>
      </c>
    </row>
    <row r="289" spans="1:12" ht="15">
      <c r="A289" s="2">
        <f t="shared" si="74"/>
        <v>95</v>
      </c>
      <c r="B289" s="3">
        <f t="shared" si="76"/>
        <v>6.547234337138831</v>
      </c>
      <c r="C289" s="3">
        <f t="shared" si="77"/>
        <v>2.1802290342672306</v>
      </c>
      <c r="D289" s="25">
        <f t="shared" si="75"/>
        <v>95</v>
      </c>
      <c r="E289" s="14">
        <f t="shared" si="70"/>
        <v>621.987262028189</v>
      </c>
      <c r="F289" s="14"/>
      <c r="G289" s="14">
        <f t="shared" si="71"/>
        <v>653.0866251295985</v>
      </c>
      <c r="H289" s="14"/>
      <c r="I289" s="14"/>
      <c r="J289" s="14">
        <f t="shared" si="72"/>
        <v>653.0866251295985</v>
      </c>
      <c r="K289" s="15"/>
      <c r="L289" s="22">
        <f t="shared" si="73"/>
        <v>684.185988231008</v>
      </c>
    </row>
    <row r="290" spans="1:12" ht="15">
      <c r="A290" s="2">
        <f t="shared" si="74"/>
        <v>96</v>
      </c>
      <c r="B290" s="3">
        <f t="shared" si="76"/>
        <v>6.547234337138831</v>
      </c>
      <c r="C290" s="3">
        <f t="shared" si="77"/>
        <v>2.1802290342672306</v>
      </c>
      <c r="D290" s="25">
        <f t="shared" si="75"/>
        <v>96</v>
      </c>
      <c r="E290" s="14">
        <f t="shared" si="70"/>
        <v>628.5344963653278</v>
      </c>
      <c r="F290" s="14"/>
      <c r="G290" s="14">
        <f t="shared" si="71"/>
        <v>659.9612211835941</v>
      </c>
      <c r="H290" s="14"/>
      <c r="I290" s="14"/>
      <c r="J290" s="14">
        <f t="shared" si="72"/>
        <v>659.9612211835941</v>
      </c>
      <c r="K290" s="15"/>
      <c r="L290" s="22">
        <f t="shared" si="73"/>
        <v>691.3879460018605</v>
      </c>
    </row>
    <row r="291" spans="1:12" ht="15">
      <c r="A291" s="2">
        <f t="shared" si="74"/>
        <v>97</v>
      </c>
      <c r="B291" s="3">
        <f t="shared" si="76"/>
        <v>6.547234337138831</v>
      </c>
      <c r="C291" s="3">
        <f t="shared" si="77"/>
        <v>2.1802290342672306</v>
      </c>
      <c r="D291" s="25">
        <f t="shared" si="75"/>
        <v>97</v>
      </c>
      <c r="E291" s="14">
        <f t="shared" si="70"/>
        <v>635.0817307024666</v>
      </c>
      <c r="F291" s="14"/>
      <c r="G291" s="14">
        <f t="shared" si="71"/>
        <v>666.83581723759</v>
      </c>
      <c r="H291" s="14"/>
      <c r="I291" s="14"/>
      <c r="J291" s="14">
        <f t="shared" si="72"/>
        <v>666.83581723759</v>
      </c>
      <c r="K291" s="15"/>
      <c r="L291" s="22">
        <f t="shared" si="73"/>
        <v>698.5899037727133</v>
      </c>
    </row>
    <row r="292" spans="1:12" ht="15">
      <c r="A292" s="2">
        <f t="shared" si="74"/>
        <v>98</v>
      </c>
      <c r="B292" s="3">
        <f t="shared" si="76"/>
        <v>6.547234337138831</v>
      </c>
      <c r="C292" s="3">
        <f t="shared" si="77"/>
        <v>2.1802290342672306</v>
      </c>
      <c r="D292" s="25">
        <f t="shared" si="75"/>
        <v>98</v>
      </c>
      <c r="E292" s="14">
        <f t="shared" si="70"/>
        <v>641.6289650396054</v>
      </c>
      <c r="F292" s="14"/>
      <c r="G292" s="14">
        <f t="shared" si="71"/>
        <v>673.7104132915857</v>
      </c>
      <c r="H292" s="14"/>
      <c r="I292" s="14"/>
      <c r="J292" s="14">
        <f t="shared" si="72"/>
        <v>673.7104132915857</v>
      </c>
      <c r="K292" s="15"/>
      <c r="L292" s="22">
        <f t="shared" si="73"/>
        <v>705.791861543566</v>
      </c>
    </row>
    <row r="293" spans="1:12" ht="15.75" thickBot="1">
      <c r="A293" s="2">
        <f t="shared" si="74"/>
        <v>99</v>
      </c>
      <c r="B293" s="3">
        <f t="shared" si="76"/>
        <v>6.547234337138831</v>
      </c>
      <c r="C293" s="3">
        <f t="shared" si="77"/>
        <v>2.1802290342672306</v>
      </c>
      <c r="D293" s="25">
        <f t="shared" si="75"/>
        <v>99</v>
      </c>
      <c r="E293" s="14">
        <f t="shared" si="70"/>
        <v>648.1761993767443</v>
      </c>
      <c r="F293" s="14"/>
      <c r="G293" s="14">
        <f t="shared" si="71"/>
        <v>680.5850093455815</v>
      </c>
      <c r="H293" s="14"/>
      <c r="I293" s="14"/>
      <c r="J293" s="14">
        <f t="shared" si="72"/>
        <v>680.5850093455815</v>
      </c>
      <c r="K293" s="15"/>
      <c r="L293" s="22">
        <f t="shared" si="73"/>
        <v>712.9938193144188</v>
      </c>
    </row>
    <row r="294" spans="4:12" ht="15">
      <c r="D294" s="39"/>
      <c r="E294" s="17"/>
      <c r="F294" s="17"/>
      <c r="G294" s="17"/>
      <c r="H294" s="17"/>
      <c r="I294" s="17"/>
      <c r="J294" s="19"/>
      <c r="K294" s="19"/>
      <c r="L294" s="19"/>
    </row>
  </sheetData>
  <printOptions horizontalCentered="1" verticalCentered="1"/>
  <pageMargins left="0.5" right="0.5" top="0.5" bottom="0.5" header="0.5" footer="0.5"/>
  <pageSetup fitToHeight="1" fitToWidth="1" horizontalDpi="300" verticalDpi="300" orientation="portrait" paperSize="5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Nutrition Encounter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Kamen</dc:creator>
  <cp:keywords/>
  <dc:description/>
  <cp:lastModifiedBy>Paul Kamen</cp:lastModifiedBy>
  <cp:lastPrinted>2001-04-04T17:33:00Z</cp:lastPrinted>
  <dcterms:created xsi:type="dcterms:W3CDTF">2000-06-22T06:52:00Z</dcterms:created>
  <dcterms:modified xsi:type="dcterms:W3CDTF">2001-04-04T17:34:11Z</dcterms:modified>
  <cp:category/>
  <cp:version/>
  <cp:contentType/>
  <cp:contentStatus/>
</cp:coreProperties>
</file>